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9136" yWindow="456" windowWidth="21708" windowHeight="13176"/>
  </bookViews>
  <sheets>
    <sheet name="Amount Calculators" sheetId="1" r:id="rId1"/>
    <sheet name="Refundable Payroll Tax Credit"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9" i="2" l="1"/>
  <c r="G49" i="2"/>
  <c r="G46" i="2"/>
  <c r="G48" i="2" s="1"/>
  <c r="G50" i="2" s="1"/>
  <c r="G41" i="2"/>
  <c r="G11" i="2"/>
  <c r="G52" i="2" l="1"/>
  <c r="F60" i="1"/>
  <c r="F25" i="1" l="1"/>
  <c r="F38" i="1" s="1"/>
  <c r="F58" i="1" l="1"/>
  <c r="F59" i="1"/>
  <c r="F26" i="1"/>
  <c r="F29" i="1" s="1"/>
  <c r="F68" i="1"/>
  <c r="F48" i="1" l="1"/>
  <c r="F61" i="1" l="1"/>
  <c r="F63" i="1" s="1"/>
  <c r="F70" i="1" l="1"/>
  <c r="F75" i="1" s="1"/>
  <c r="F77" i="1" s="1"/>
  <c r="F81" i="1" l="1"/>
  <c r="G17" i="2"/>
  <c r="G19" i="2" l="1"/>
  <c r="G20" i="2"/>
  <c r="G21" i="2" l="1"/>
  <c r="G23" i="2" s="1"/>
</calcChain>
</file>

<file path=xl/comments1.xml><?xml version="1.0" encoding="utf-8"?>
<comments xmlns="http://schemas.openxmlformats.org/spreadsheetml/2006/main">
  <authors>
    <author>Rick Lee</author>
    <author>Gary</author>
  </authors>
  <commentList>
    <comment ref="F20" authorId="0">
      <text>
        <r>
          <rPr>
            <sz val="9"/>
            <color indexed="81"/>
            <rFont val="Tahoma"/>
            <charset val="1"/>
          </rPr>
          <t>The AICPA as of 4/5 says the members of Congress stated the intent was NOT to put this burden on the business owners and is recommending you do NOT back out the taxes.  We recommend you follow your banker/lender's guidelines/recommendations for calculating this data in their applications.</t>
        </r>
      </text>
    </comment>
    <comment ref="B65" authorId="1">
      <text>
        <r>
          <rPr>
            <b/>
            <sz val="9"/>
            <color indexed="81"/>
            <rFont val="Tahoma"/>
            <family val="2"/>
          </rPr>
          <t>There is an option to use Avg FTEs from 2/15/19 to 6/30/19  instead of these 2020 dates.</t>
        </r>
        <r>
          <rPr>
            <sz val="9"/>
            <color indexed="81"/>
            <rFont val="Tahoma"/>
            <family val="2"/>
          </rPr>
          <t xml:space="preserve">
</t>
        </r>
      </text>
    </comment>
  </commentList>
</comments>
</file>

<file path=xl/sharedStrings.xml><?xml version="1.0" encoding="utf-8"?>
<sst xmlns="http://schemas.openxmlformats.org/spreadsheetml/2006/main" count="202" uniqueCount="192">
  <si>
    <t xml:space="preserve">   Salaries, wages, commissions</t>
  </si>
  <si>
    <t xml:space="preserve">  </t>
  </si>
  <si>
    <t xml:space="preserve">   State and local taxes assessed</t>
  </si>
  <si>
    <t>Multiplier</t>
  </si>
  <si>
    <t>Total potential loan</t>
  </si>
  <si>
    <t>Payroll costs during "covered period"</t>
  </si>
  <si>
    <t>Rent paid for facility/offices</t>
  </si>
  <si>
    <t>Utilities paid</t>
  </si>
  <si>
    <t>Gas</t>
  </si>
  <si>
    <t>Electric</t>
  </si>
  <si>
    <t>Telephone</t>
  </si>
  <si>
    <t>Internet</t>
  </si>
  <si>
    <t>Mortgage interest on office facility</t>
  </si>
  <si>
    <t xml:space="preserve">Unforgiven Loan to be paid back per SBA </t>
  </si>
  <si>
    <t>FTE employees during "covered period"</t>
  </si>
  <si>
    <t>Percentage of payroll subject to forgiveness</t>
  </si>
  <si>
    <t>FTE Comparison</t>
  </si>
  <si>
    <t>Salary Comparison</t>
  </si>
  <si>
    <t>https://www.healthcare.gov/shop-calculators-fte/</t>
  </si>
  <si>
    <t>This is the 8-week period following the funding of the loan</t>
  </si>
  <si>
    <t xml:space="preserve">Individual employee pay reduction in </t>
  </si>
  <si>
    <t>Ref#</t>
  </si>
  <si>
    <t>Total Reduction</t>
  </si>
  <si>
    <t>The PPP program allows a loan amount of 2.5x average payroll</t>
  </si>
  <si>
    <t>*See below for possible reductions in this amount</t>
  </si>
  <si>
    <t xml:space="preserve">  Enter interest only if you own your building under a mortgage</t>
  </si>
  <si>
    <t xml:space="preserve">Total Expenses   </t>
  </si>
  <si>
    <t>Potential Reductions Calculator</t>
  </si>
  <si>
    <t>This can not be more than the loan amount</t>
  </si>
  <si>
    <t>excess of a 25% reduction in their salary</t>
  </si>
  <si>
    <t>most recent full quarter of payroll</t>
  </si>
  <si>
    <t>Company paid retirement benefits</t>
  </si>
  <si>
    <t>in more than 25% of  salary of retained  employees compared to the most recent full quarter</t>
  </si>
  <si>
    <r>
      <t xml:space="preserve">Very important to note that the calculation herein is </t>
    </r>
    <r>
      <rPr>
        <b/>
        <u/>
        <sz val="11"/>
        <color theme="1"/>
        <rFont val="Calibri"/>
        <family val="2"/>
        <scheme val="minor"/>
      </rPr>
      <t>based on 8 weeks following the loan origination date</t>
    </r>
    <r>
      <rPr>
        <b/>
        <sz val="11"/>
        <color theme="1"/>
        <rFont val="Calibri"/>
        <family val="2"/>
        <scheme val="minor"/>
      </rPr>
      <t xml:space="preserve"> </t>
    </r>
    <r>
      <rPr>
        <sz val="11"/>
        <color theme="1"/>
        <rFont val="Calibri"/>
        <family val="2"/>
        <scheme val="minor"/>
      </rPr>
      <t>(the date you receive the funds)</t>
    </r>
  </si>
  <si>
    <t>There can be a reduction in the forgiveness amount based on "Full Time Equivalent" employees and a reduction</t>
  </si>
  <si>
    <t>A</t>
  </si>
  <si>
    <t>B</t>
  </si>
  <si>
    <t>C</t>
  </si>
  <si>
    <t>D</t>
  </si>
  <si>
    <t>E</t>
  </si>
  <si>
    <t>F</t>
  </si>
  <si>
    <t>G</t>
  </si>
  <si>
    <t>H</t>
  </si>
  <si>
    <t>I</t>
  </si>
  <si>
    <t>J</t>
  </si>
  <si>
    <t>K</t>
  </si>
  <si>
    <t>L</t>
  </si>
  <si>
    <t>M</t>
  </si>
  <si>
    <t>N</t>
  </si>
  <si>
    <t>O</t>
  </si>
  <si>
    <t>P</t>
  </si>
  <si>
    <t>Q</t>
  </si>
  <si>
    <t>R</t>
  </si>
  <si>
    <t>S</t>
  </si>
  <si>
    <t>T</t>
  </si>
  <si>
    <t>U</t>
  </si>
  <si>
    <t>V</t>
  </si>
  <si>
    <t>W</t>
  </si>
  <si>
    <t>X</t>
  </si>
  <si>
    <t>What is the base amount that a reduction in forgiveness is used…original loan amount or actual 8 week expenses (if greater)?</t>
  </si>
  <si>
    <t>How many hours is considered full time in FTE calcs?  30, 32, or 40 hours?</t>
  </si>
  <si>
    <t>Is the salary reduction of 25% used in comparison only for the same individual employees?</t>
  </si>
  <si>
    <t>What if they were replaced by a different individual?</t>
  </si>
  <si>
    <t>Can we time the close of the loan?  This is needed to properly time our cashflow</t>
  </si>
  <si>
    <t>Is the "covered period" ending June 30 mean that the 8 weeks have to conclude before June 30?</t>
  </si>
  <si>
    <t xml:space="preserve"> for those interested in business loans under the Paycheck Protection Program U.S. Small Business Administration (SBA)</t>
  </si>
  <si>
    <t>FTE employees from Jan 1 - Feb 29, 2020</t>
  </si>
  <si>
    <t>FTE and wage base provisions which can reduce the forgiveness amount eventually to be approved.</t>
  </si>
  <si>
    <t>Eight weeks Expenses</t>
  </si>
  <si>
    <t>This Code Section references 30 hours</t>
  </si>
  <si>
    <t xml:space="preserve">The CARES Act refers to Code Sect 4980H( c)(4) </t>
  </si>
  <si>
    <t>FTE ; page 45/46 of law</t>
  </si>
  <si>
    <t>Use this link to estimate your Full-Time Equivalent employees</t>
  </si>
  <si>
    <r>
      <t xml:space="preserve">The following are some initial questions and </t>
    </r>
    <r>
      <rPr>
        <u/>
        <sz val="11"/>
        <color rgb="FFFF0000"/>
        <rFont val="Calibri"/>
        <family val="2"/>
        <scheme val="minor"/>
      </rPr>
      <t xml:space="preserve">preliminary </t>
    </r>
    <r>
      <rPr>
        <b/>
        <u/>
        <sz val="11"/>
        <color rgb="FFFF0000"/>
        <rFont val="Calibri"/>
        <family val="2"/>
        <scheme val="minor"/>
      </rPr>
      <t xml:space="preserve">unofficial </t>
    </r>
    <r>
      <rPr>
        <u/>
        <sz val="11"/>
        <color rgb="FFFF0000"/>
        <rFont val="Calibri"/>
        <family val="2"/>
        <scheme val="minor"/>
      </rPr>
      <t>answers</t>
    </r>
    <r>
      <rPr>
        <sz val="11"/>
        <color rgb="FFFF0000"/>
        <rFont val="Calibri"/>
        <family val="2"/>
        <scheme val="minor"/>
      </rPr>
      <t xml:space="preserve"> subject to final regulations/clarifications</t>
    </r>
  </si>
  <si>
    <t>No, the 8 weeks ends from start date of origination of loan funds (date monies issued)</t>
  </si>
  <si>
    <t>As of the creation date of this spreadsheet, there was still uncertainty about the following while waiting for the final SBA/Treasury Department clarifications…</t>
  </si>
  <si>
    <t xml:space="preserve">Measured for each individual employee with their </t>
  </si>
  <si>
    <t>however this has not been confirmed/validated as of yet.</t>
  </si>
  <si>
    <t>This will require detail analysis of payroll records;</t>
  </si>
  <si>
    <t>https://home.treasury.gov/policy-issues/top-priorities/cares-act/assistance-for-small-businesses</t>
  </si>
  <si>
    <t>The following is link to for released Treasury Dept Information:</t>
  </si>
  <si>
    <t>of any employee;</t>
  </si>
  <si>
    <t>8 week amount calc is reduced by (1) FTE change and (2) excess of 25% pay reduction</t>
  </si>
  <si>
    <t xml:space="preserve">Follow the flow of Forgiveness Section 1106 starting on page </t>
  </si>
  <si>
    <t>40 of the CARES Act law</t>
  </si>
  <si>
    <t>Full Year 2019</t>
  </si>
  <si>
    <t>Monthly average</t>
  </si>
  <si>
    <t>Monthly Payroll costs (based on the 2019 Actuals)</t>
  </si>
  <si>
    <t xml:space="preserve">   Reduction for those individual's $'s over $100,000</t>
  </si>
  <si>
    <t>Per SBA published guidelines - subject to clarification - appears a drafting error referencing date</t>
  </si>
  <si>
    <t>range of 2/15/20 to 6/30/20 but if not error then "warning" as impacts forgiveness calc</t>
  </si>
  <si>
    <t xml:space="preserve">   Health insurance premiums company paid</t>
  </si>
  <si>
    <t xml:space="preserve">   Retirement benefits company paid</t>
  </si>
  <si>
    <t>Test 2:  FTE Reduction</t>
  </si>
  <si>
    <t>Test 1: 25% test of expenses</t>
  </si>
  <si>
    <t>Total potential forgiveness</t>
  </si>
  <si>
    <t>25% test</t>
  </si>
  <si>
    <t>NON- payroll costs</t>
  </si>
  <si>
    <t>(a)</t>
  </si>
  <si>
    <t>(b)</t>
  </si>
  <si>
    <t>If (b) &gt; (a) = reduction</t>
  </si>
  <si>
    <t>Reduction Amount for FTE change</t>
  </si>
  <si>
    <t>(A)</t>
  </si>
  <si>
    <t>(B)</t>
  </si>
  <si>
    <t>(C )</t>
  </si>
  <si>
    <t>(A) +(B)+(C )</t>
  </si>
  <si>
    <t>Test 3: Additional Reduction</t>
  </si>
  <si>
    <t>Total payroll costs for 2019</t>
  </si>
  <si>
    <t>This amount is impacted by limitations in determining forgiveness amount</t>
  </si>
  <si>
    <t>Non-payroll cannot exceed 25% of total monies used</t>
  </si>
  <si>
    <t>Total payroll costs per above Line I</t>
  </si>
  <si>
    <t>Total costs Lines J thru O</t>
  </si>
  <si>
    <t>This is reduction #1</t>
  </si>
  <si>
    <t>Reduction of potential Forgiveness</t>
  </si>
  <si>
    <t>Potential Forgiveness amount subject to</t>
  </si>
  <si>
    <t xml:space="preserve">   proper documentation provided to Lender</t>
  </si>
  <si>
    <t>Must have your detailed  payroll records and proof</t>
  </si>
  <si>
    <t>of all expenses to provide to Lender</t>
  </si>
  <si>
    <t xml:space="preserve">Fill in these </t>
  </si>
  <si>
    <t>All other cells are calculations and protected</t>
  </si>
  <si>
    <t xml:space="preserve">  Enter your state unemployment taxes paid per DOL reports</t>
  </si>
  <si>
    <t>You need to work closely with your lender in preparing your loan package to assure it meets their required guidelines.</t>
  </si>
  <si>
    <t>(This does NOT  include subcontractors per SBA "initial final" guidelines)</t>
  </si>
  <si>
    <t>The next question being asked is how much can be forgiven under the PPP Loan?</t>
  </si>
  <si>
    <t>This is an estimate of the amount you can borrow under the program; you can request less monies which might be advisable depending on your circumstances.</t>
  </si>
  <si>
    <t xml:space="preserve">Potential Forgiveness Calculator </t>
  </si>
  <si>
    <t>NOTE-  There are limitations and potential adjustments to your loan forgiveness.  SBA/Treasury might make modifications</t>
  </si>
  <si>
    <t>Also, the monies used on non-payroll costs CANNOT exceed 25% of the forgiveness amount requested.</t>
  </si>
  <si>
    <t>Consult your banker; Must close before the June 30th date</t>
  </si>
  <si>
    <t>Further guidance needed</t>
  </si>
  <si>
    <t>Formal guidelines are constantly being released by the Treasury Department for loan applications and eventual forgiveness</t>
  </si>
  <si>
    <t>under the CARES Act signed into law.  The forgiveness calculations are very intricate due to the law changes/clarifications,</t>
  </si>
  <si>
    <r>
      <rPr>
        <b/>
        <u/>
        <sz val="11"/>
        <color rgb="FFFF0000"/>
        <rFont val="Calibri"/>
        <family val="2"/>
        <scheme val="minor"/>
      </rPr>
      <t>Disclaimer</t>
    </r>
    <r>
      <rPr>
        <b/>
        <sz val="11"/>
        <color rgb="FFFF0000"/>
        <rFont val="Calibri"/>
        <family val="2"/>
        <scheme val="minor"/>
      </rPr>
      <t>:  The calculators in this workbook are provided free of charge to assist in the education of the Payroll Protection Program</t>
    </r>
  </si>
  <si>
    <t>DISCLAIMER:</t>
  </si>
  <si>
    <t>Also if you received the $10,000 grant under the EIDL</t>
  </si>
  <si>
    <t>it also reduces this potential forgiveness amount.</t>
  </si>
  <si>
    <t xml:space="preserve">as understood by its creator prior to permanent final rules being released by the SBA/Treasury Dept through April 2. </t>
  </si>
  <si>
    <r>
      <t xml:space="preserve">This worksheet is </t>
    </r>
    <r>
      <rPr>
        <b/>
        <u/>
        <sz val="11"/>
        <color rgb="FFFF0000"/>
        <rFont val="Calibri"/>
        <family val="2"/>
        <scheme val="minor"/>
      </rPr>
      <t>only for use in ESTIMATING</t>
    </r>
    <r>
      <rPr>
        <b/>
        <sz val="11"/>
        <color rgb="FFFF0000"/>
        <rFont val="Calibri"/>
        <family val="2"/>
        <scheme val="minor"/>
      </rPr>
      <t xml:space="preserve"> the amount of </t>
    </r>
    <r>
      <rPr>
        <b/>
        <u/>
        <sz val="11"/>
        <color rgb="FFFF0000"/>
        <rFont val="Calibri"/>
        <family val="2"/>
        <scheme val="minor"/>
      </rPr>
      <t>your POTENTIAL loan request and POTENTIAL forgiveness</t>
    </r>
    <r>
      <rPr>
        <b/>
        <sz val="11"/>
        <color rgb="FFFF0000"/>
        <rFont val="Calibri"/>
        <family val="2"/>
        <scheme val="minor"/>
      </rPr>
      <t>.</t>
    </r>
  </si>
  <si>
    <t>Circumstances and changes in rules regarding the information used herein can occur and impact the final outcome of your PPP.</t>
  </si>
  <si>
    <t>Ths worksheet is NOT to be relied upon as a guarantee of your loan request, or the amount you ultimately request, being approved by your lender.</t>
  </si>
  <si>
    <t>example then this could be the debt left to repay.</t>
  </si>
  <si>
    <t>Now 1% interest rate to be repaid over 2 years;</t>
  </si>
  <si>
    <t xml:space="preserve">If you request a potential loan as in this worksheet's </t>
  </si>
  <si>
    <t xml:space="preserve">  (THIS IS A SAMPLE RESULT - NOT GUARANTEED)</t>
  </si>
  <si>
    <t>It is not meant to be used for business decision making without the oversight and advice from your lenderer who processes your PPP request.</t>
  </si>
  <si>
    <t>Instead, its purpose is to assist you in evaluating and obtaining some insight into the process for your business while the program is being implemented.</t>
  </si>
  <si>
    <t xml:space="preserve"> Enter as a negative number the amount of each individual's wages that exceeds $100,000</t>
  </si>
  <si>
    <t xml:space="preserve">   Reduction for FICA Taxes </t>
  </si>
  <si>
    <t xml:space="preserve">   Reduction for Fed Tax </t>
  </si>
  <si>
    <t>Company paid healthcare portion of Group health premiums only</t>
  </si>
  <si>
    <t>8 Week period calculation (IF FTW and FICA time dates still apply)</t>
  </si>
  <si>
    <t>Total payroll costs for 8 weeks</t>
  </si>
  <si>
    <t>What happens IF the IRS/Treas comes back and says that even though forgivness not</t>
  </si>
  <si>
    <t>taxable, the related deductions are disallowed?</t>
  </si>
  <si>
    <t>Forgiveness expectation</t>
  </si>
  <si>
    <t>Federal tax rate</t>
  </si>
  <si>
    <t>State tax rate</t>
  </si>
  <si>
    <t xml:space="preserve">   Lost tax savings </t>
  </si>
  <si>
    <t># of employees earning $10,000 or more thru 12/31/20</t>
  </si>
  <si>
    <t>50% tax credit on $10,000 1st wages</t>
  </si>
  <si>
    <t>Compare (A) and (B)</t>
  </si>
  <si>
    <t>Number of PT employees</t>
  </si>
  <si>
    <t>Total partime salary &lt; $10000</t>
  </si>
  <si>
    <t>50% tax credit on  ave payroll</t>
  </si>
  <si>
    <t>Average payroll per employee</t>
  </si>
  <si>
    <t>Total tax credit (1)</t>
  </si>
  <si>
    <t>Total Tax credit (2)</t>
  </si>
  <si>
    <t xml:space="preserve"> (B)</t>
  </si>
  <si>
    <t xml:space="preserve"> (A)</t>
  </si>
  <si>
    <t>Impact of the refundable payroll tax credit</t>
  </si>
  <si>
    <t xml:space="preserve">   Example</t>
  </si>
  <si>
    <t>Cummulative refundable payroll tax credit</t>
  </si>
  <si>
    <t xml:space="preserve"> </t>
  </si>
  <si>
    <t xml:space="preserve">  Each person's total pay should be less than $10k each</t>
  </si>
  <si>
    <t>Net benefit after "tax"</t>
  </si>
  <si>
    <t>Example</t>
  </si>
  <si>
    <t>Total wages</t>
  </si>
  <si>
    <t xml:space="preserve"> (Assuming no law change)</t>
  </si>
  <si>
    <r>
      <t>Refundable Payroll Tax Credit.</t>
    </r>
    <r>
      <rPr>
        <b/>
        <sz val="12"/>
        <color theme="1"/>
        <rFont val="Times New Roman"/>
        <family val="1"/>
      </rPr>
      <t xml:space="preserve"> </t>
    </r>
    <r>
      <rPr>
        <sz val="12"/>
        <color theme="1"/>
        <rFont val="Times New Roman"/>
        <family val="1"/>
      </rPr>
      <t xml:space="preserve">Employers can get a refundable payroll tax credit for 50% of the first $10,000 in wages </t>
    </r>
    <r>
      <rPr>
        <u/>
        <sz val="12"/>
        <color theme="1"/>
        <rFont val="Times New Roman"/>
        <family val="1"/>
      </rPr>
      <t>paid to employees</t>
    </r>
    <r>
      <rPr>
        <sz val="12"/>
        <color theme="1"/>
        <rFont val="Times New Roman"/>
        <family val="1"/>
      </rPr>
      <t xml:space="preserve"> during the COVID-19 crisis. </t>
    </r>
  </si>
  <si>
    <t>The credit is available to employers whose (1) operations are fully or partially suspended due to COVID-19, or (2) gross receipts declined by more than 50% compared to the same quarter last year.</t>
  </si>
  <si>
    <t xml:space="preserve">Companies with up to 100 employees can claim the credit for all employees whether the business is shut down or not. </t>
  </si>
  <si>
    <t>The credit is allowed for wages paid or incurred during a specific time frame  - March 13, 2020, through December 31, 2020.  For larger corporations the rules are slightly different.</t>
  </si>
  <si>
    <t>Potential Loan Calculator (UPDATED as of April 4 , 2020)</t>
  </si>
  <si>
    <t xml:space="preserve"> Related to employees making &gt; $10,000</t>
  </si>
  <si>
    <t xml:space="preserve"> Related to employees making &lt; $10,000 </t>
  </si>
  <si>
    <t># of people</t>
  </si>
  <si>
    <t xml:space="preserve">Owner </t>
  </si>
  <si>
    <t xml:space="preserve">staff </t>
  </si>
  <si>
    <t xml:space="preserve">PT staff </t>
  </si>
  <si>
    <t xml:space="preserve">Please review the frequently asked questions website of the IRS: </t>
  </si>
  <si>
    <t>https://www.irs.gov/newsroom/irs-employee-retention-credit-available-for-many-businesses-financially-impacted-by-covid-19</t>
  </si>
  <si>
    <t>SAMPLE REFUNDABLE PAYROLL TAX CREDIT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</si>
</sst>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2"/>
      <color theme="1"/>
      <name val="Calibri"/>
      <family val="2"/>
      <scheme val="minor"/>
    </font>
    <font>
      <b/>
      <u/>
      <sz val="11"/>
      <color theme="1"/>
      <name val="Calibri"/>
      <family val="2"/>
      <scheme val="minor"/>
    </font>
    <font>
      <sz val="8"/>
      <name val="Calibri"/>
      <family val="2"/>
      <scheme val="minor"/>
    </font>
    <font>
      <sz val="9"/>
      <color indexed="81"/>
      <name val="Tahoma"/>
      <family val="2"/>
    </font>
    <font>
      <b/>
      <sz val="9"/>
      <color indexed="81"/>
      <name val="Tahoma"/>
      <family val="2"/>
    </font>
    <font>
      <b/>
      <sz val="11"/>
      <color theme="4" tint="-0.499984740745262"/>
      <name val="Calibri"/>
      <family val="2"/>
      <scheme val="minor"/>
    </font>
    <font>
      <u/>
      <sz val="11"/>
      <color theme="10"/>
      <name val="Calibri"/>
      <family val="2"/>
      <scheme val="minor"/>
    </font>
    <font>
      <sz val="11"/>
      <name val="Calibri"/>
      <family val="2"/>
      <scheme val="minor"/>
    </font>
    <font>
      <b/>
      <sz val="14"/>
      <color theme="1"/>
      <name val="Calibri"/>
      <family val="2"/>
      <scheme val="minor"/>
    </font>
    <font>
      <b/>
      <i/>
      <sz val="11"/>
      <color theme="1"/>
      <name val="Calibri"/>
      <family val="2"/>
      <scheme val="minor"/>
    </font>
    <font>
      <u/>
      <sz val="11"/>
      <color rgb="FFFF0000"/>
      <name val="Calibri"/>
      <family val="2"/>
      <scheme val="minor"/>
    </font>
    <font>
      <b/>
      <u/>
      <sz val="11"/>
      <color rgb="FFFF0000"/>
      <name val="Calibri"/>
      <family val="2"/>
      <scheme val="minor"/>
    </font>
    <font>
      <b/>
      <sz val="11"/>
      <color rgb="FFFF0000"/>
      <name val="Calibri"/>
      <family val="2"/>
      <scheme val="minor"/>
    </font>
    <font>
      <b/>
      <u/>
      <sz val="11"/>
      <color theme="4" tint="-0.499984740745262"/>
      <name val="Calibri"/>
      <family val="2"/>
      <scheme val="minor"/>
    </font>
    <font>
      <b/>
      <u val="singleAccounting"/>
      <sz val="11"/>
      <color theme="4" tint="-0.499984740745262"/>
      <name val="Calibri"/>
      <family val="2"/>
      <scheme val="minor"/>
    </font>
    <font>
      <b/>
      <u/>
      <sz val="12"/>
      <color theme="1"/>
      <name val="Times New Roman"/>
      <family val="1"/>
    </font>
    <font>
      <b/>
      <sz val="12"/>
      <color theme="1"/>
      <name val="Times New Roman"/>
      <family val="1"/>
    </font>
    <font>
      <sz val="12"/>
      <color theme="1"/>
      <name val="Times New Roman"/>
      <family val="1"/>
    </font>
    <font>
      <u/>
      <sz val="12"/>
      <color theme="1"/>
      <name val="Times New Roman"/>
      <family val="1"/>
    </font>
    <font>
      <sz val="9"/>
      <color indexed="81"/>
      <name val="Tahoma"/>
      <charset val="1"/>
    </font>
  </fonts>
  <fills count="12">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double">
        <color indexed="64"/>
      </top>
      <bottom style="double">
        <color indexed="64"/>
      </bottom>
      <diagonal/>
    </border>
    <border>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cellStyleXfs>
  <cellXfs count="90">
    <xf numFmtId="0" fontId="0" fillId="0" borderId="0" xfId="0"/>
    <xf numFmtId="0" fontId="0" fillId="0" borderId="0" xfId="0" applyProtection="1"/>
    <xf numFmtId="0" fontId="3" fillId="0" borderId="0" xfId="0" applyFont="1" applyProtection="1"/>
    <xf numFmtId="0" fontId="0" fillId="0" borderId="0" xfId="0" applyAlignment="1" applyProtection="1">
      <alignment horizontal="center"/>
    </xf>
    <xf numFmtId="164" fontId="0" fillId="0" borderId="0" xfId="1" applyNumberFormat="1" applyFont="1" applyFill="1" applyProtection="1"/>
    <xf numFmtId="164" fontId="0" fillId="0" borderId="0" xfId="1" applyNumberFormat="1" applyFont="1" applyProtection="1"/>
    <xf numFmtId="0" fontId="3" fillId="0" borderId="0" xfId="0" applyFont="1" applyAlignment="1" applyProtection="1">
      <alignment horizontal="right"/>
    </xf>
    <xf numFmtId="0" fontId="4" fillId="0" borderId="0" xfId="0" applyFont="1" applyProtection="1"/>
    <xf numFmtId="0" fontId="11" fillId="0" borderId="0" xfId="0" applyFont="1" applyProtection="1"/>
    <xf numFmtId="0" fontId="0" fillId="0" borderId="0" xfId="0" applyAlignment="1" applyProtection="1">
      <alignment horizontal="right"/>
    </xf>
    <xf numFmtId="43" fontId="0" fillId="0" borderId="0" xfId="1" applyFont="1" applyProtection="1"/>
    <xf numFmtId="164" fontId="3" fillId="0" borderId="0" xfId="1" applyNumberFormat="1" applyFont="1" applyAlignment="1" applyProtection="1">
      <alignment horizontal="center" vertical="center"/>
    </xf>
    <xf numFmtId="164" fontId="2" fillId="0" borderId="0" xfId="1" applyNumberFormat="1" applyFont="1" applyProtection="1"/>
    <xf numFmtId="0" fontId="0" fillId="0" borderId="0" xfId="0" applyAlignment="1" applyProtection="1">
      <alignment horizontal="left"/>
    </xf>
    <xf numFmtId="0" fontId="9" fillId="0" borderId="0" xfId="0" applyFont="1" applyProtection="1"/>
    <xf numFmtId="0" fontId="10" fillId="0" borderId="0" xfId="3" applyProtection="1"/>
    <xf numFmtId="0" fontId="0" fillId="0" borderId="0" xfId="0" applyProtection="1">
      <protection locked="0"/>
    </xf>
    <xf numFmtId="164" fontId="0" fillId="0" borderId="0" xfId="1" applyNumberFormat="1" applyFont="1" applyAlignment="1" applyProtection="1">
      <alignment horizontal="left"/>
    </xf>
    <xf numFmtId="0" fontId="0" fillId="0" borderId="0" xfId="0" applyAlignment="1" applyProtection="1">
      <alignment vertical="center"/>
    </xf>
    <xf numFmtId="164" fontId="0" fillId="0" borderId="0" xfId="1" applyNumberFormat="1" applyFont="1" applyAlignment="1" applyProtection="1">
      <alignment horizontal="center" vertical="center"/>
    </xf>
    <xf numFmtId="164" fontId="0" fillId="0" borderId="0" xfId="1" applyNumberFormat="1" applyFont="1" applyAlignment="1" applyProtection="1">
      <alignment vertical="center"/>
    </xf>
    <xf numFmtId="10" fontId="0" fillId="0" borderId="0" xfId="2" applyNumberFormat="1" applyFont="1" applyProtection="1"/>
    <xf numFmtId="0" fontId="5" fillId="0" borderId="0" xfId="0" applyFont="1" applyAlignment="1" applyProtection="1">
      <alignment horizontal="left"/>
    </xf>
    <xf numFmtId="164" fontId="0" fillId="2" borderId="1" xfId="1" applyNumberFormat="1" applyFont="1" applyFill="1" applyBorder="1" applyProtection="1">
      <protection locked="0"/>
    </xf>
    <xf numFmtId="164" fontId="0" fillId="2" borderId="2" xfId="1" applyNumberFormat="1" applyFont="1" applyFill="1" applyBorder="1" applyProtection="1">
      <protection locked="0"/>
    </xf>
    <xf numFmtId="164" fontId="0" fillId="3" borderId="3" xfId="1" applyNumberFormat="1" applyFont="1" applyFill="1" applyBorder="1" applyProtection="1"/>
    <xf numFmtId="164" fontId="0" fillId="3" borderId="0" xfId="1" applyNumberFormat="1" applyFont="1" applyFill="1" applyBorder="1" applyProtection="1"/>
    <xf numFmtId="164" fontId="0" fillId="3" borderId="4" xfId="1" applyNumberFormat="1" applyFont="1" applyFill="1" applyBorder="1" applyProtection="1"/>
    <xf numFmtId="164" fontId="11" fillId="2" borderId="1" xfId="1" applyNumberFormat="1" applyFont="1" applyFill="1" applyBorder="1" applyProtection="1">
      <protection locked="0"/>
    </xf>
    <xf numFmtId="0" fontId="12" fillId="0" borderId="0" xfId="0" applyFont="1" applyAlignment="1" applyProtection="1">
      <alignment horizontal="center"/>
    </xf>
    <xf numFmtId="0" fontId="3" fillId="0" borderId="0" xfId="0" applyFont="1" applyAlignment="1" applyProtection="1">
      <alignment horizontal="center"/>
    </xf>
    <xf numFmtId="0" fontId="0" fillId="0" borderId="0" xfId="0" applyAlignment="1" applyProtection="1">
      <alignment horizontal="center" vertical="center"/>
    </xf>
    <xf numFmtId="0" fontId="13" fillId="0" borderId="0" xfId="0" applyFont="1" applyProtection="1"/>
    <xf numFmtId="0" fontId="0" fillId="0" borderId="0" xfId="0" applyAlignment="1">
      <alignment vertical="center"/>
    </xf>
    <xf numFmtId="0" fontId="0" fillId="4" borderId="0" xfId="0" applyFill="1" applyProtection="1"/>
    <xf numFmtId="0" fontId="2" fillId="0" borderId="0" xfId="0" applyFont="1" applyProtection="1"/>
    <xf numFmtId="0" fontId="3" fillId="0" borderId="5" xfId="0" applyFont="1" applyBorder="1" applyAlignment="1" applyProtection="1">
      <alignment horizontal="left"/>
    </xf>
    <xf numFmtId="0" fontId="0" fillId="0" borderId="5" xfId="0" applyBorder="1" applyProtection="1"/>
    <xf numFmtId="0" fontId="5" fillId="0" borderId="0" xfId="0" applyFont="1" applyProtection="1"/>
    <xf numFmtId="0" fontId="0" fillId="0" borderId="0" xfId="0" applyFill="1" applyProtection="1"/>
    <xf numFmtId="164" fontId="0" fillId="3" borderId="4" xfId="0" applyNumberFormat="1" applyFill="1" applyBorder="1" applyProtection="1"/>
    <xf numFmtId="164" fontId="0" fillId="3" borderId="6" xfId="1" applyNumberFormat="1" applyFont="1" applyFill="1" applyBorder="1" applyProtection="1"/>
    <xf numFmtId="164" fontId="0" fillId="3" borderId="6" xfId="0" applyNumberFormat="1" applyFill="1" applyBorder="1" applyProtection="1"/>
    <xf numFmtId="0" fontId="9" fillId="0" borderId="0" xfId="0" applyFont="1" applyAlignment="1" applyProtection="1">
      <alignment horizontal="center"/>
    </xf>
    <xf numFmtId="0" fontId="17" fillId="0" borderId="0" xfId="0" applyFont="1" applyProtection="1"/>
    <xf numFmtId="164" fontId="18" fillId="0" borderId="0" xfId="1" applyNumberFormat="1" applyFont="1" applyAlignment="1" applyProtection="1">
      <alignment vertical="center"/>
    </xf>
    <xf numFmtId="164" fontId="0" fillId="0" borderId="0" xfId="1" applyNumberFormat="1" applyFont="1" applyFill="1" applyBorder="1" applyProtection="1"/>
    <xf numFmtId="164" fontId="0" fillId="6" borderId="4" xfId="1" applyNumberFormat="1" applyFont="1" applyFill="1" applyBorder="1" applyProtection="1"/>
    <xf numFmtId="0" fontId="0" fillId="6" borderId="0" xfId="0" applyFill="1" applyProtection="1"/>
    <xf numFmtId="164" fontId="0" fillId="6" borderId="0" xfId="1" applyNumberFormat="1" applyFont="1" applyFill="1" applyProtection="1"/>
    <xf numFmtId="164" fontId="0" fillId="5" borderId="4" xfId="1" applyNumberFormat="1" applyFont="1" applyFill="1" applyBorder="1" applyProtection="1"/>
    <xf numFmtId="0" fontId="0" fillId="5" borderId="0" xfId="0" applyFill="1" applyProtection="1"/>
    <xf numFmtId="0" fontId="0" fillId="0" borderId="0" xfId="0" applyFill="1" applyBorder="1" applyProtection="1"/>
    <xf numFmtId="164" fontId="0" fillId="0" borderId="0" xfId="0" applyNumberFormat="1" applyFill="1" applyBorder="1" applyProtection="1"/>
    <xf numFmtId="0" fontId="0" fillId="6" borderId="0" xfId="0" applyFill="1" applyAlignment="1" applyProtection="1">
      <alignment horizontal="right"/>
    </xf>
    <xf numFmtId="0" fontId="3" fillId="2" borderId="0" xfId="0" applyFont="1" applyFill="1" applyAlignment="1" applyProtection="1">
      <alignment horizontal="center"/>
    </xf>
    <xf numFmtId="0" fontId="16" fillId="0" borderId="0" xfId="0" applyFont="1" applyProtection="1"/>
    <xf numFmtId="0" fontId="15" fillId="0" borderId="0" xfId="0" applyFont="1" applyProtection="1"/>
    <xf numFmtId="0" fontId="3" fillId="6" borderId="0" xfId="0" applyFont="1" applyFill="1" applyProtection="1"/>
    <xf numFmtId="164" fontId="0" fillId="4" borderId="0" xfId="1" applyNumberFormat="1" applyFont="1" applyFill="1" applyProtection="1"/>
    <xf numFmtId="0" fontId="0" fillId="0" borderId="0" xfId="0" applyAlignment="1">
      <alignment horizontal="right"/>
    </xf>
    <xf numFmtId="9" fontId="0" fillId="0" borderId="0" xfId="0" applyNumberFormat="1"/>
    <xf numFmtId="0" fontId="0" fillId="0" borderId="0" xfId="0" applyBorder="1"/>
    <xf numFmtId="0" fontId="0" fillId="0" borderId="0" xfId="0" applyFill="1"/>
    <xf numFmtId="0" fontId="2" fillId="0" borderId="0" xfId="0" applyFont="1"/>
    <xf numFmtId="164" fontId="0" fillId="0" borderId="0" xfId="1" applyNumberFormat="1" applyFont="1"/>
    <xf numFmtId="164" fontId="0" fillId="0" borderId="7" xfId="1" applyNumberFormat="1" applyFont="1" applyBorder="1"/>
    <xf numFmtId="165" fontId="0" fillId="0" borderId="3" xfId="4" applyNumberFormat="1" applyFont="1" applyBorder="1"/>
    <xf numFmtId="165" fontId="0" fillId="0" borderId="0" xfId="4" applyNumberFormat="1" applyFont="1" applyBorder="1"/>
    <xf numFmtId="164" fontId="0" fillId="7" borderId="4" xfId="1" applyNumberFormat="1" applyFont="1" applyFill="1" applyBorder="1"/>
    <xf numFmtId="164" fontId="0" fillId="9" borderId="1" xfId="1" applyNumberFormat="1" applyFont="1" applyFill="1" applyBorder="1" applyProtection="1">
      <protection locked="0"/>
    </xf>
    <xf numFmtId="165" fontId="0" fillId="7" borderId="4" xfId="4" applyNumberFormat="1" applyFont="1" applyFill="1" applyBorder="1"/>
    <xf numFmtId="0" fontId="0" fillId="10" borderId="0" xfId="0" applyFill="1"/>
    <xf numFmtId="0" fontId="5" fillId="10" borderId="0" xfId="0" applyFont="1" applyFill="1"/>
    <xf numFmtId="165" fontId="0" fillId="10" borderId="0" xfId="4" applyNumberFormat="1" applyFont="1" applyFill="1"/>
    <xf numFmtId="0" fontId="0" fillId="10" borderId="0" xfId="0" applyFill="1" applyAlignment="1">
      <alignment horizontal="right"/>
    </xf>
    <xf numFmtId="165" fontId="0" fillId="10" borderId="7" xfId="4" applyNumberFormat="1" applyFont="1" applyFill="1" applyBorder="1"/>
    <xf numFmtId="0" fontId="0" fillId="8" borderId="0" xfId="0" applyFill="1" applyProtection="1">
      <protection locked="0"/>
    </xf>
    <xf numFmtId="165" fontId="0" fillId="8" borderId="0" xfId="4" applyNumberFormat="1" applyFont="1" applyFill="1" applyProtection="1">
      <protection locked="0"/>
    </xf>
    <xf numFmtId="0" fontId="0" fillId="8" borderId="5" xfId="0" applyFill="1" applyBorder="1" applyProtection="1">
      <protection locked="0"/>
    </xf>
    <xf numFmtId="164" fontId="0" fillId="11" borderId="1" xfId="1" applyNumberFormat="1" applyFont="1" applyFill="1" applyBorder="1" applyProtection="1">
      <protection locked="0"/>
    </xf>
    <xf numFmtId="0" fontId="10" fillId="0" borderId="0" xfId="3"/>
    <xf numFmtId="164" fontId="0" fillId="0" borderId="0" xfId="1" applyNumberFormat="1" applyFont="1" applyFill="1" applyBorder="1"/>
    <xf numFmtId="0" fontId="0" fillId="4" borderId="0" xfId="0" applyFill="1"/>
    <xf numFmtId="0" fontId="19" fillId="4" borderId="0" xfId="0" applyFont="1" applyFill="1" applyAlignment="1">
      <alignment vertical="center"/>
    </xf>
    <xf numFmtId="0" fontId="21" fillId="4" borderId="0" xfId="0" applyFont="1" applyFill="1" applyAlignment="1">
      <alignment vertical="center"/>
    </xf>
    <xf numFmtId="0" fontId="3" fillId="4" borderId="0" xfId="0" applyFont="1" applyFill="1"/>
    <xf numFmtId="0" fontId="5" fillId="4" borderId="0" xfId="0" applyFont="1" applyFill="1"/>
    <xf numFmtId="0" fontId="0" fillId="4" borderId="0" xfId="0" applyFill="1" applyAlignment="1">
      <alignment horizontal="right"/>
    </xf>
    <xf numFmtId="164" fontId="0" fillId="4" borderId="0" xfId="1" applyNumberFormat="1" applyFont="1" applyFill="1" applyBorder="1"/>
  </cellXfs>
  <cellStyles count="5">
    <cellStyle name="Comma" xfId="1" builtinId="3"/>
    <cellStyle name="Currency" xfId="4" builtinId="4"/>
    <cellStyle name="Hyperlink" xfId="3" builtinId="8"/>
    <cellStyle name="Normal" xfId="0" builtinId="0"/>
    <cellStyle name="Percent" xfId="2" builtinId="5"/>
  </cellStyles>
  <dxfs count="0"/>
  <tableStyles count="0" defaultTableStyle="TableStyleMedium2" defaultPivotStyle="PivotStyleLight16"/>
  <colors>
    <mruColors>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38100</xdr:colOff>
      <xdr:row>76</xdr:row>
      <xdr:rowOff>129540</xdr:rowOff>
    </xdr:from>
    <xdr:to>
      <xdr:col>6</xdr:col>
      <xdr:colOff>251460</xdr:colOff>
      <xdr:row>78</xdr:row>
      <xdr:rowOff>7620</xdr:rowOff>
    </xdr:to>
    <xdr:cxnSp macro="">
      <xdr:nvCxnSpPr>
        <xdr:cNvPr id="3" name="Straight Arrow Connector 2"/>
        <xdr:cNvCxnSpPr/>
      </xdr:nvCxnSpPr>
      <xdr:spPr>
        <a:xfrm>
          <a:off x="4351020" y="14135100"/>
          <a:ext cx="213360" cy="25908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53340</xdr:colOff>
      <xdr:row>19</xdr:row>
      <xdr:rowOff>30480</xdr:rowOff>
    </xdr:from>
    <xdr:to>
      <xdr:col>7</xdr:col>
      <xdr:colOff>7620</xdr:colOff>
      <xdr:row>20</xdr:row>
      <xdr:rowOff>160020</xdr:rowOff>
    </xdr:to>
    <xdr:sp macro="" textlink="">
      <xdr:nvSpPr>
        <xdr:cNvPr id="2" name="Right Brace 1"/>
        <xdr:cNvSpPr/>
      </xdr:nvSpPr>
      <xdr:spPr>
        <a:xfrm>
          <a:off x="4366260" y="3535680"/>
          <a:ext cx="228600" cy="3124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53340</xdr:colOff>
      <xdr:row>5</xdr:row>
      <xdr:rowOff>30480</xdr:rowOff>
    </xdr:from>
    <xdr:to>
      <xdr:col>7</xdr:col>
      <xdr:colOff>7620</xdr:colOff>
      <xdr:row>6</xdr:row>
      <xdr:rowOff>160020</xdr:rowOff>
    </xdr:to>
    <xdr:sp macro="" textlink="">
      <xdr:nvSpPr>
        <xdr:cNvPr id="2" name="Right Brace 1"/>
        <xdr:cNvSpPr/>
      </xdr:nvSpPr>
      <xdr:spPr>
        <a:xfrm>
          <a:off x="4366260" y="3535680"/>
          <a:ext cx="228600" cy="3124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policy-issues/top-priorities/cares-act/assistance-for-small-businesses" TargetMode="External"/><Relationship Id="rId1" Type="http://schemas.openxmlformats.org/officeDocument/2006/relationships/hyperlink" Target="https://www.healthcare.gov/shop-calculators-ft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rs.gov/newsroom/irs-employee-retention-credit-available-for-many-businesses-financially-impacted-by-covid-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4"/>
  <sheetViews>
    <sheetView tabSelected="1" workbookViewId="0">
      <selection activeCell="B1" sqref="B1"/>
    </sheetView>
  </sheetViews>
  <sheetFormatPr defaultColWidth="9.109375" defaultRowHeight="14.4" x14ac:dyDescent="0.3"/>
  <cols>
    <col min="1" max="1" width="5" style="3" customWidth="1"/>
    <col min="2" max="2" width="17.88671875" style="1" customWidth="1"/>
    <col min="3" max="5" width="9.109375" style="1"/>
    <col min="6" max="6" width="12.6640625" style="1" customWidth="1"/>
    <col min="7" max="7" width="4" style="1" customWidth="1"/>
    <col min="8" max="8" width="9.109375" style="1" customWidth="1"/>
    <col min="9" max="9" width="6.88671875" style="1" customWidth="1"/>
    <col min="10" max="16384" width="9.109375" style="1"/>
  </cols>
  <sheetData>
    <row r="1" spans="2:12" x14ac:dyDescent="0.3">
      <c r="B1" s="57" t="s">
        <v>133</v>
      </c>
    </row>
    <row r="2" spans="2:12" x14ac:dyDescent="0.3">
      <c r="B2" s="56" t="s">
        <v>137</v>
      </c>
      <c r="D2" s="35"/>
      <c r="E2" s="35"/>
      <c r="F2" s="35"/>
      <c r="G2" s="35"/>
      <c r="H2" s="35"/>
      <c r="I2" s="35"/>
      <c r="J2" s="35"/>
      <c r="K2" s="35"/>
      <c r="L2" s="35"/>
    </row>
    <row r="3" spans="2:12" x14ac:dyDescent="0.3">
      <c r="B3" s="56" t="s">
        <v>130</v>
      </c>
      <c r="D3" s="35"/>
      <c r="E3" s="35"/>
      <c r="F3" s="35"/>
      <c r="G3" s="35"/>
      <c r="H3" s="35"/>
      <c r="I3" s="35"/>
      <c r="J3" s="35"/>
      <c r="K3" s="35"/>
      <c r="L3" s="35"/>
    </row>
    <row r="4" spans="2:12" x14ac:dyDescent="0.3">
      <c r="B4" s="56" t="s">
        <v>131</v>
      </c>
      <c r="D4" s="35"/>
      <c r="E4" s="35"/>
      <c r="F4" s="35"/>
      <c r="G4" s="35"/>
      <c r="H4" s="35"/>
      <c r="I4" s="35"/>
      <c r="J4" s="35"/>
      <c r="K4" s="35"/>
      <c r="L4" s="35"/>
    </row>
    <row r="5" spans="2:12" x14ac:dyDescent="0.3">
      <c r="B5" s="56" t="s">
        <v>67</v>
      </c>
    </row>
    <row r="6" spans="2:12" x14ac:dyDescent="0.3">
      <c r="B6" s="57" t="s">
        <v>138</v>
      </c>
      <c r="C6" s="35"/>
    </row>
    <row r="7" spans="2:12" x14ac:dyDescent="0.3">
      <c r="B7" s="57" t="s">
        <v>139</v>
      </c>
      <c r="C7" s="35"/>
    </row>
    <row r="8" spans="2:12" x14ac:dyDescent="0.3">
      <c r="B8" s="57"/>
      <c r="C8" s="35"/>
    </row>
    <row r="9" spans="2:12" x14ac:dyDescent="0.3">
      <c r="B9" s="57" t="s">
        <v>121</v>
      </c>
      <c r="C9" s="35"/>
    </row>
    <row r="10" spans="2:12" x14ac:dyDescent="0.3">
      <c r="B10" s="57"/>
      <c r="C10" s="35"/>
    </row>
    <row r="11" spans="2:12" ht="18" x14ac:dyDescent="0.35">
      <c r="F11" s="29" t="s">
        <v>182</v>
      </c>
    </row>
    <row r="12" spans="2:12" ht="18.75" x14ac:dyDescent="0.3">
      <c r="B12" t="s">
        <v>65</v>
      </c>
      <c r="F12" s="29"/>
    </row>
    <row r="13" spans="2:12" ht="11.25" customHeight="1" x14ac:dyDescent="0.3">
      <c r="B13" s="7"/>
      <c r="F13" s="2"/>
      <c r="G13" s="2"/>
      <c r="H13" s="2"/>
      <c r="I13" s="2"/>
      <c r="J13" s="2"/>
    </row>
    <row r="14" spans="2:12" ht="15.6" customHeight="1" x14ac:dyDescent="0.3">
      <c r="B14" s="7"/>
      <c r="F14" s="55" t="s">
        <v>118</v>
      </c>
      <c r="G14" s="2"/>
      <c r="H14" s="2" t="s">
        <v>119</v>
      </c>
      <c r="I14" s="2"/>
      <c r="J14" s="2"/>
    </row>
    <row r="15" spans="2:12" ht="11.25" customHeight="1" x14ac:dyDescent="0.3">
      <c r="B15" s="7"/>
      <c r="F15" s="2"/>
      <c r="G15" s="2"/>
      <c r="H15" s="2"/>
      <c r="I15" s="2"/>
      <c r="J15" s="2"/>
    </row>
    <row r="16" spans="2:12" x14ac:dyDescent="0.3">
      <c r="C16" s="36" t="s">
        <v>87</v>
      </c>
      <c r="D16" s="37"/>
      <c r="E16" s="37"/>
      <c r="F16" s="37"/>
      <c r="G16" s="37"/>
      <c r="H16" s="37"/>
      <c r="I16" s="37"/>
    </row>
    <row r="17" spans="1:17" x14ac:dyDescent="0.3">
      <c r="A17" s="30" t="s">
        <v>21</v>
      </c>
      <c r="C17" s="22"/>
      <c r="F17" s="2" t="s">
        <v>85</v>
      </c>
    </row>
    <row r="18" spans="1:17" ht="15" x14ac:dyDescent="0.25">
      <c r="A18" s="3" t="s">
        <v>35</v>
      </c>
      <c r="B18" s="1" t="s">
        <v>0</v>
      </c>
      <c r="F18" s="28">
        <v>385000</v>
      </c>
      <c r="G18" s="5" t="s">
        <v>1</v>
      </c>
      <c r="H18" s="5" t="s">
        <v>122</v>
      </c>
      <c r="I18" s="5"/>
    </row>
    <row r="19" spans="1:17" x14ac:dyDescent="0.3">
      <c r="A19" s="3" t="s">
        <v>36</v>
      </c>
      <c r="B19" s="8" t="s">
        <v>88</v>
      </c>
      <c r="F19" s="23">
        <v>-10000</v>
      </c>
      <c r="H19" s="5" t="s">
        <v>146</v>
      </c>
      <c r="I19" s="5"/>
    </row>
    <row r="20" spans="1:17" x14ac:dyDescent="0.3">
      <c r="B20" s="8" t="s">
        <v>147</v>
      </c>
      <c r="F20" s="70"/>
      <c r="H20" s="59" t="s">
        <v>89</v>
      </c>
      <c r="I20" s="59"/>
      <c r="J20" s="34"/>
      <c r="K20" s="34"/>
      <c r="L20" s="34"/>
      <c r="M20" s="34"/>
      <c r="N20" s="34"/>
      <c r="O20" s="34"/>
      <c r="P20" s="34"/>
    </row>
    <row r="21" spans="1:17" x14ac:dyDescent="0.3">
      <c r="B21" s="8" t="s">
        <v>148</v>
      </c>
      <c r="F21" s="70"/>
      <c r="H21" s="5"/>
      <c r="I21" s="5"/>
      <c r="J21" s="34" t="s">
        <v>90</v>
      </c>
      <c r="K21" s="34"/>
      <c r="L21" s="34"/>
      <c r="M21" s="34"/>
      <c r="N21" s="34"/>
      <c r="O21" s="34"/>
      <c r="P21" s="34"/>
      <c r="Q21" s="34"/>
    </row>
    <row r="22" spans="1:17" x14ac:dyDescent="0.3">
      <c r="A22" s="3" t="s">
        <v>37</v>
      </c>
      <c r="B22" s="1" t="s">
        <v>91</v>
      </c>
      <c r="F22" s="23">
        <v>15000</v>
      </c>
      <c r="H22" s="17" t="s">
        <v>149</v>
      </c>
    </row>
    <row r="23" spans="1:17" ht="15" x14ac:dyDescent="0.25">
      <c r="A23" s="3" t="s">
        <v>38</v>
      </c>
      <c r="B23" s="1" t="s">
        <v>92</v>
      </c>
      <c r="F23" s="23">
        <v>15000</v>
      </c>
      <c r="G23" s="5"/>
      <c r="H23" s="17" t="s">
        <v>31</v>
      </c>
      <c r="I23" s="5"/>
    </row>
    <row r="24" spans="1:17" x14ac:dyDescent="0.3">
      <c r="A24" s="3" t="s">
        <v>39</v>
      </c>
      <c r="B24" s="1" t="s">
        <v>2</v>
      </c>
      <c r="F24" s="24">
        <v>1000</v>
      </c>
      <c r="H24" s="5" t="s">
        <v>120</v>
      </c>
      <c r="I24" s="5"/>
    </row>
    <row r="25" spans="1:17" ht="15" thickBot="1" x14ac:dyDescent="0.35">
      <c r="A25" s="3" t="s">
        <v>40</v>
      </c>
      <c r="E25" s="9" t="s">
        <v>107</v>
      </c>
      <c r="F25" s="25">
        <f>SUM(F18:F24)</f>
        <v>406000</v>
      </c>
      <c r="G25" s="5"/>
      <c r="H25" s="5"/>
      <c r="I25" s="5"/>
    </row>
    <row r="26" spans="1:17" ht="15" thickTop="1" x14ac:dyDescent="0.3">
      <c r="E26" s="9" t="s">
        <v>86</v>
      </c>
      <c r="F26" s="26">
        <f>+F25/12</f>
        <v>33833.333333333336</v>
      </c>
      <c r="G26" s="5"/>
      <c r="H26" s="5"/>
      <c r="I26" s="5"/>
    </row>
    <row r="27" spans="1:17" x14ac:dyDescent="0.3">
      <c r="A27" s="3" t="s">
        <v>41</v>
      </c>
      <c r="E27" s="1" t="s">
        <v>3</v>
      </c>
      <c r="F27" s="10">
        <v>2.5</v>
      </c>
      <c r="G27" s="5"/>
      <c r="H27" s="5" t="s">
        <v>23</v>
      </c>
      <c r="I27" s="5"/>
    </row>
    <row r="28" spans="1:17" ht="6" customHeight="1" x14ac:dyDescent="0.3">
      <c r="F28" s="5"/>
      <c r="G28" s="5"/>
      <c r="H28" s="5"/>
      <c r="I28" s="5"/>
    </row>
    <row r="29" spans="1:17" ht="15" thickBot="1" x14ac:dyDescent="0.35">
      <c r="A29" s="3" t="s">
        <v>42</v>
      </c>
      <c r="D29" s="2"/>
      <c r="E29" s="6" t="s">
        <v>4</v>
      </c>
      <c r="F29" s="25">
        <f>+F26*F27</f>
        <v>84583.333333333343</v>
      </c>
      <c r="G29" s="5"/>
      <c r="H29" s="5"/>
      <c r="I29" s="5"/>
    </row>
    <row r="30" spans="1:17" ht="15" thickTop="1" x14ac:dyDescent="0.3">
      <c r="F30" s="5"/>
      <c r="G30" s="5"/>
      <c r="H30" s="5"/>
      <c r="I30" s="5"/>
    </row>
    <row r="31" spans="1:17" x14ac:dyDescent="0.3">
      <c r="B31" s="56" t="s">
        <v>124</v>
      </c>
      <c r="F31" s="5"/>
      <c r="G31" s="5"/>
      <c r="H31" s="5"/>
      <c r="I31" s="5"/>
    </row>
    <row r="32" spans="1:17" x14ac:dyDescent="0.3">
      <c r="B32" s="1" t="s">
        <v>123</v>
      </c>
      <c r="F32" s="5"/>
      <c r="G32" s="5"/>
      <c r="H32" s="5"/>
      <c r="I32" s="5"/>
    </row>
    <row r="33" spans="1:9" x14ac:dyDescent="0.3">
      <c r="F33" s="5"/>
      <c r="G33" s="5"/>
      <c r="H33" s="5"/>
      <c r="I33" s="5"/>
    </row>
    <row r="34" spans="1:9" ht="18" x14ac:dyDescent="0.35">
      <c r="B34" s="7"/>
      <c r="F34" s="29" t="s">
        <v>125</v>
      </c>
      <c r="G34" s="5"/>
      <c r="H34" s="5"/>
      <c r="I34" s="5"/>
    </row>
    <row r="35" spans="1:9" x14ac:dyDescent="0.3">
      <c r="B35" s="1" t="s">
        <v>33</v>
      </c>
      <c r="F35" s="5"/>
      <c r="G35" s="5"/>
      <c r="H35" s="5"/>
      <c r="I35" s="5"/>
    </row>
    <row r="36" spans="1:9" ht="9" customHeight="1" x14ac:dyDescent="0.3">
      <c r="F36" s="5"/>
      <c r="G36" s="5"/>
      <c r="H36" s="5"/>
      <c r="I36" s="5"/>
    </row>
    <row r="37" spans="1:9" ht="21" customHeight="1" x14ac:dyDescent="0.3">
      <c r="F37" s="11" t="s">
        <v>68</v>
      </c>
      <c r="G37" s="5"/>
      <c r="H37" s="5"/>
      <c r="I37" s="5"/>
    </row>
    <row r="38" spans="1:9" x14ac:dyDescent="0.3">
      <c r="A38" s="3" t="s">
        <v>43</v>
      </c>
      <c r="B38" s="1" t="s">
        <v>5</v>
      </c>
      <c r="F38" s="23">
        <f>+F25/52*8</f>
        <v>62461.538461538461</v>
      </c>
      <c r="G38" s="5"/>
      <c r="H38" s="5" t="s">
        <v>19</v>
      </c>
      <c r="I38" s="5"/>
    </row>
    <row r="39" spans="1:9" x14ac:dyDescent="0.3">
      <c r="A39" s="3" t="s">
        <v>44</v>
      </c>
      <c r="B39" s="1" t="s">
        <v>6</v>
      </c>
      <c r="F39" s="23">
        <v>20000</v>
      </c>
      <c r="H39" s="5"/>
      <c r="I39" s="5" t="s">
        <v>116</v>
      </c>
    </row>
    <row r="40" spans="1:9" x14ac:dyDescent="0.3">
      <c r="B40" s="1" t="s">
        <v>7</v>
      </c>
      <c r="F40" s="4"/>
      <c r="G40" s="5"/>
      <c r="H40" s="5"/>
      <c r="I40" s="5" t="s">
        <v>117</v>
      </c>
    </row>
    <row r="41" spans="1:9" x14ac:dyDescent="0.3">
      <c r="A41" s="3" t="s">
        <v>45</v>
      </c>
      <c r="C41" s="1" t="s">
        <v>8</v>
      </c>
      <c r="F41" s="23"/>
      <c r="G41" s="12"/>
      <c r="H41" s="5"/>
      <c r="I41" s="5"/>
    </row>
    <row r="42" spans="1:9" x14ac:dyDescent="0.3">
      <c r="A42" s="3" t="s">
        <v>46</v>
      </c>
      <c r="C42" s="1" t="s">
        <v>9</v>
      </c>
      <c r="F42" s="23">
        <v>1000</v>
      </c>
      <c r="G42" s="5"/>
      <c r="H42" s="5"/>
      <c r="I42" s="5"/>
    </row>
    <row r="43" spans="1:9" x14ac:dyDescent="0.3">
      <c r="A43" s="3" t="s">
        <v>47</v>
      </c>
      <c r="C43" s="1" t="s">
        <v>10</v>
      </c>
      <c r="F43" s="23">
        <v>500</v>
      </c>
      <c r="G43" s="5"/>
      <c r="H43" s="5"/>
      <c r="I43" s="5"/>
    </row>
    <row r="44" spans="1:9" x14ac:dyDescent="0.3">
      <c r="A44" s="3" t="s">
        <v>48</v>
      </c>
      <c r="C44" s="1" t="s">
        <v>11</v>
      </c>
      <c r="F44" s="23">
        <v>500</v>
      </c>
      <c r="G44" s="5"/>
      <c r="H44" s="5"/>
      <c r="I44" s="5"/>
    </row>
    <row r="45" spans="1:9" ht="8.25" customHeight="1" x14ac:dyDescent="0.3">
      <c r="F45" s="5"/>
      <c r="G45" s="5"/>
      <c r="H45" s="5"/>
      <c r="I45" s="5"/>
    </row>
    <row r="46" spans="1:9" x14ac:dyDescent="0.3">
      <c r="A46" s="3" t="s">
        <v>49</v>
      </c>
      <c r="B46" s="1" t="s">
        <v>12</v>
      </c>
      <c r="F46" s="23">
        <v>0</v>
      </c>
      <c r="G46" s="5"/>
      <c r="H46" s="13" t="s">
        <v>25</v>
      </c>
      <c r="I46" s="5"/>
    </row>
    <row r="47" spans="1:9" ht="9" customHeight="1" x14ac:dyDescent="0.3">
      <c r="F47" s="5"/>
      <c r="G47" s="5"/>
      <c r="H47" s="13"/>
      <c r="I47" s="5"/>
    </row>
    <row r="48" spans="1:9" ht="15" thickBot="1" x14ac:dyDescent="0.35">
      <c r="A48" s="3" t="s">
        <v>50</v>
      </c>
      <c r="E48" s="6" t="s">
        <v>26</v>
      </c>
      <c r="F48" s="27">
        <f>SUM(F38:F46)</f>
        <v>84461.538461538468</v>
      </c>
      <c r="G48" s="5"/>
      <c r="H48" s="1" t="s">
        <v>108</v>
      </c>
      <c r="I48" s="5"/>
    </row>
    <row r="49" spans="1:12" ht="15" thickTop="1" x14ac:dyDescent="0.3">
      <c r="F49" s="5"/>
      <c r="G49" s="5"/>
      <c r="H49" s="5" t="s">
        <v>24</v>
      </c>
      <c r="I49" s="5"/>
    </row>
    <row r="50" spans="1:12" x14ac:dyDescent="0.3">
      <c r="F50" s="5"/>
      <c r="G50" s="5"/>
      <c r="H50" s="5"/>
      <c r="I50" s="5"/>
    </row>
    <row r="51" spans="1:12" x14ac:dyDescent="0.3">
      <c r="B51" s="56" t="s">
        <v>126</v>
      </c>
      <c r="F51" s="5"/>
      <c r="G51" s="5"/>
      <c r="H51" s="5"/>
      <c r="I51" s="5"/>
    </row>
    <row r="52" spans="1:12" x14ac:dyDescent="0.3">
      <c r="F52" s="5"/>
      <c r="G52" s="5"/>
      <c r="H52" s="5"/>
      <c r="I52" s="5"/>
    </row>
    <row r="53" spans="1:12" ht="18" x14ac:dyDescent="0.35">
      <c r="E53" s="14"/>
      <c r="F53" s="29" t="s">
        <v>27</v>
      </c>
      <c r="G53" s="5"/>
      <c r="H53" s="5"/>
      <c r="I53" s="5"/>
    </row>
    <row r="54" spans="1:12" x14ac:dyDescent="0.3">
      <c r="B54" s="1" t="s">
        <v>34</v>
      </c>
      <c r="F54" s="5"/>
      <c r="G54" s="5"/>
      <c r="H54" s="5"/>
      <c r="I54" s="5"/>
    </row>
    <row r="55" spans="1:12" x14ac:dyDescent="0.3">
      <c r="B55" s="1" t="s">
        <v>32</v>
      </c>
      <c r="F55" s="5"/>
      <c r="G55" s="5"/>
      <c r="H55" s="5"/>
      <c r="I55" s="12"/>
    </row>
    <row r="56" spans="1:12" x14ac:dyDescent="0.3">
      <c r="B56" s="1" t="s">
        <v>127</v>
      </c>
      <c r="E56" s="14"/>
      <c r="G56" s="5"/>
      <c r="H56" s="5"/>
      <c r="I56" s="5"/>
    </row>
    <row r="57" spans="1:12" x14ac:dyDescent="0.3">
      <c r="B57" s="44" t="s">
        <v>94</v>
      </c>
      <c r="E57" s="14"/>
      <c r="G57" s="5"/>
      <c r="H57" s="5"/>
      <c r="I57" s="5"/>
    </row>
    <row r="58" spans="1:12" ht="15" thickBot="1" x14ac:dyDescent="0.35">
      <c r="E58" s="14"/>
      <c r="F58" s="40">
        <f>+F38</f>
        <v>62461.538461538461</v>
      </c>
      <c r="G58" s="5"/>
      <c r="H58" s="5" t="s">
        <v>110</v>
      </c>
      <c r="I58" s="5"/>
    </row>
    <row r="59" spans="1:12" ht="15.6" thickTop="1" thickBot="1" x14ac:dyDescent="0.35">
      <c r="B59" s="9" t="s">
        <v>98</v>
      </c>
      <c r="C59" s="1" t="s">
        <v>96</v>
      </c>
      <c r="E59" s="14"/>
      <c r="F59" s="41">
        <f>+F38/3</f>
        <v>20820.51282051282</v>
      </c>
      <c r="G59" s="5"/>
      <c r="H59" s="5" t="s">
        <v>109</v>
      </c>
      <c r="I59" s="5"/>
    </row>
    <row r="60" spans="1:12" ht="15.6" thickTop="1" thickBot="1" x14ac:dyDescent="0.35">
      <c r="B60" s="9" t="s">
        <v>99</v>
      </c>
      <c r="C60" s="1" t="s">
        <v>97</v>
      </c>
      <c r="E60" s="14"/>
      <c r="F60" s="42">
        <f>SUM(F39:F46)</f>
        <v>22000</v>
      </c>
      <c r="G60" s="5"/>
      <c r="H60" s="5" t="s">
        <v>111</v>
      </c>
      <c r="I60" s="5"/>
    </row>
    <row r="61" spans="1:12" ht="15.6" thickTop="1" thickBot="1" x14ac:dyDescent="0.35">
      <c r="C61" s="1" t="s">
        <v>100</v>
      </c>
      <c r="E61" s="43" t="s">
        <v>102</v>
      </c>
      <c r="F61" s="41">
        <f>IF(+F59&gt;F60,0,+F60-F59)</f>
        <v>1179.4871794871797</v>
      </c>
      <c r="G61" s="5"/>
      <c r="H61" s="5" t="s">
        <v>112</v>
      </c>
      <c r="I61" s="5"/>
    </row>
    <row r="62" spans="1:12" ht="15" thickTop="1" x14ac:dyDescent="0.3">
      <c r="E62" s="43"/>
      <c r="F62" s="46"/>
      <c r="G62" s="5"/>
      <c r="H62" s="5"/>
      <c r="I62" s="5"/>
    </row>
    <row r="63" spans="1:12" ht="15" thickBot="1" x14ac:dyDescent="0.35">
      <c r="C63" s="1" t="s">
        <v>95</v>
      </c>
      <c r="E63" s="43"/>
      <c r="F63" s="27">
        <f>+F48-F61</f>
        <v>83282.051282051281</v>
      </c>
      <c r="G63" s="5"/>
      <c r="H63" s="46"/>
      <c r="I63" s="46"/>
      <c r="J63" s="52"/>
      <c r="K63" s="52"/>
      <c r="L63" s="53"/>
    </row>
    <row r="64" spans="1:12" s="18" customFormat="1" ht="24" customHeight="1" thickTop="1" x14ac:dyDescent="0.3">
      <c r="A64" s="31"/>
      <c r="B64" s="45" t="s">
        <v>93</v>
      </c>
      <c r="E64" s="31"/>
      <c r="F64" s="11" t="s">
        <v>16</v>
      </c>
      <c r="G64" s="19"/>
    </row>
    <row r="65" spans="1:12" x14ac:dyDescent="0.3">
      <c r="A65" s="3" t="s">
        <v>51</v>
      </c>
      <c r="B65" s="1" t="s">
        <v>66</v>
      </c>
      <c r="E65" s="3"/>
      <c r="F65" s="23">
        <v>10</v>
      </c>
      <c r="G65" s="5"/>
      <c r="H65" s="1" t="s">
        <v>72</v>
      </c>
    </row>
    <row r="66" spans="1:12" x14ac:dyDescent="0.3">
      <c r="A66" s="3" t="s">
        <v>52</v>
      </c>
      <c r="B66" s="1" t="s">
        <v>14</v>
      </c>
      <c r="E66" s="3"/>
      <c r="F66" s="23">
        <v>9</v>
      </c>
      <c r="G66" s="5"/>
      <c r="H66" s="15" t="s">
        <v>18</v>
      </c>
    </row>
    <row r="67" spans="1:12" x14ac:dyDescent="0.3">
      <c r="E67" s="3"/>
      <c r="F67" s="5"/>
      <c r="G67" s="5"/>
    </row>
    <row r="68" spans="1:12" x14ac:dyDescent="0.3">
      <c r="A68" s="3" t="s">
        <v>53</v>
      </c>
      <c r="B68" s="1" t="s">
        <v>15</v>
      </c>
      <c r="E68" s="3"/>
      <c r="F68" s="21">
        <f>F66/F65</f>
        <v>0.9</v>
      </c>
      <c r="G68" s="5"/>
    </row>
    <row r="69" spans="1:12" x14ac:dyDescent="0.3">
      <c r="E69" s="3"/>
      <c r="F69" s="5"/>
      <c r="G69" s="5"/>
    </row>
    <row r="70" spans="1:12" ht="15" thickBot="1" x14ac:dyDescent="0.35">
      <c r="A70" s="3" t="s">
        <v>54</v>
      </c>
      <c r="B70" s="1" t="s">
        <v>101</v>
      </c>
      <c r="E70" s="3" t="s">
        <v>103</v>
      </c>
      <c r="F70" s="27">
        <f>F63*(1-F68)</f>
        <v>8328.205128205127</v>
      </c>
      <c r="G70" s="5"/>
      <c r="H70" s="1" t="s">
        <v>113</v>
      </c>
    </row>
    <row r="71" spans="1:12" ht="15" thickTop="1" x14ac:dyDescent="0.3">
      <c r="E71" s="3"/>
      <c r="F71" s="5"/>
      <c r="G71" s="5"/>
    </row>
    <row r="72" spans="1:12" s="18" customFormat="1" ht="23.25" customHeight="1" x14ac:dyDescent="0.3">
      <c r="A72" s="31"/>
      <c r="B72" s="45" t="s">
        <v>106</v>
      </c>
      <c r="E72" s="31"/>
      <c r="F72" s="11" t="s">
        <v>17</v>
      </c>
      <c r="G72" s="20"/>
      <c r="H72" s="5" t="s">
        <v>78</v>
      </c>
      <c r="I72" s="5"/>
    </row>
    <row r="73" spans="1:12" x14ac:dyDescent="0.3">
      <c r="A73" s="3" t="s">
        <v>55</v>
      </c>
      <c r="B73" s="1" t="s">
        <v>20</v>
      </c>
      <c r="D73" s="9"/>
      <c r="E73" s="3" t="s">
        <v>104</v>
      </c>
      <c r="F73" s="23">
        <v>0</v>
      </c>
      <c r="G73" s="5"/>
      <c r="H73" s="1" t="s">
        <v>76</v>
      </c>
      <c r="I73" s="5"/>
    </row>
    <row r="74" spans="1:12" x14ac:dyDescent="0.3">
      <c r="D74" s="9" t="s">
        <v>29</v>
      </c>
      <c r="F74" s="16"/>
      <c r="G74" s="5"/>
      <c r="I74" s="5" t="s">
        <v>30</v>
      </c>
    </row>
    <row r="75" spans="1:12" ht="15" thickBot="1" x14ac:dyDescent="0.35">
      <c r="A75" s="3" t="s">
        <v>56</v>
      </c>
      <c r="B75" s="1" t="s">
        <v>22</v>
      </c>
      <c r="C75" s="1" t="s">
        <v>105</v>
      </c>
      <c r="D75" s="9"/>
      <c r="F75" s="27">
        <f>+F73+F70</f>
        <v>8328.205128205127</v>
      </c>
      <c r="G75" s="5"/>
    </row>
    <row r="76" spans="1:12" ht="15" thickTop="1" x14ac:dyDescent="0.3">
      <c r="D76" s="9"/>
      <c r="F76" s="16"/>
      <c r="G76" s="5"/>
      <c r="I76" s="5"/>
    </row>
    <row r="77" spans="1:12" ht="15" thickBot="1" x14ac:dyDescent="0.35">
      <c r="A77" s="3" t="s">
        <v>57</v>
      </c>
      <c r="B77" s="51" t="s">
        <v>114</v>
      </c>
      <c r="C77" s="51"/>
      <c r="D77" s="51"/>
      <c r="F77" s="50">
        <f>MIN(F63-F75,F29)</f>
        <v>74953.846153846156</v>
      </c>
      <c r="G77" s="5"/>
      <c r="H77" s="1" t="s">
        <v>28</v>
      </c>
      <c r="I77" s="5"/>
    </row>
    <row r="78" spans="1:12" ht="15" thickTop="1" x14ac:dyDescent="0.3">
      <c r="B78" s="51" t="s">
        <v>115</v>
      </c>
      <c r="C78" s="51"/>
      <c r="D78" s="51"/>
      <c r="H78" s="35" t="s">
        <v>134</v>
      </c>
      <c r="I78" s="12"/>
      <c r="J78" s="35"/>
      <c r="K78" s="35"/>
      <c r="L78" s="35"/>
    </row>
    <row r="79" spans="1:12" x14ac:dyDescent="0.3">
      <c r="H79" s="35" t="s">
        <v>135</v>
      </c>
      <c r="I79" s="12"/>
      <c r="J79" s="35"/>
      <c r="K79" s="35"/>
      <c r="L79" s="35"/>
    </row>
    <row r="80" spans="1:12" x14ac:dyDescent="0.3">
      <c r="I80" s="5"/>
    </row>
    <row r="81" spans="1:19" ht="15" thickBot="1" x14ac:dyDescent="0.35">
      <c r="A81" s="3" t="s">
        <v>58</v>
      </c>
      <c r="B81" s="48" t="s">
        <v>13</v>
      </c>
      <c r="C81" s="48"/>
      <c r="D81" s="48"/>
      <c r="F81" s="47">
        <f>F29-F77</f>
        <v>9629.4871794871869</v>
      </c>
      <c r="H81" s="48" t="s">
        <v>141</v>
      </c>
      <c r="I81" s="49"/>
      <c r="J81" s="48"/>
      <c r="K81" s="48"/>
      <c r="L81" s="48"/>
    </row>
    <row r="82" spans="1:19" ht="15" thickTop="1" x14ac:dyDescent="0.3">
      <c r="B82" s="58" t="s">
        <v>143</v>
      </c>
      <c r="C82" s="48"/>
      <c r="D82" s="54"/>
      <c r="E82" s="48"/>
      <c r="F82" s="5"/>
      <c r="H82" s="48" t="s">
        <v>142</v>
      </c>
      <c r="I82" s="48"/>
      <c r="J82" s="48"/>
      <c r="K82" s="48"/>
      <c r="L82" s="48"/>
    </row>
    <row r="83" spans="1:19" x14ac:dyDescent="0.3">
      <c r="H83" s="48" t="s">
        <v>140</v>
      </c>
      <c r="I83" s="48"/>
      <c r="J83" s="48"/>
      <c r="K83" s="48"/>
      <c r="L83" s="48"/>
    </row>
    <row r="85" spans="1:19" x14ac:dyDescent="0.3">
      <c r="B85" s="56" t="s">
        <v>132</v>
      </c>
      <c r="C85" s="35"/>
      <c r="D85" s="35"/>
      <c r="E85" s="35"/>
      <c r="F85" s="35"/>
      <c r="G85" s="35"/>
      <c r="H85" s="35"/>
      <c r="I85" s="35"/>
      <c r="J85" s="35"/>
      <c r="K85" s="35"/>
      <c r="L85" s="35"/>
      <c r="M85" s="35"/>
    </row>
    <row r="86" spans="1:19" x14ac:dyDescent="0.3">
      <c r="B86" s="56" t="s">
        <v>136</v>
      </c>
      <c r="C86" s="35"/>
      <c r="D86" s="35"/>
      <c r="E86" s="35"/>
      <c r="F86" s="35"/>
      <c r="G86" s="35"/>
      <c r="H86" s="35"/>
      <c r="I86" s="35"/>
      <c r="J86" s="35"/>
      <c r="K86" s="35"/>
      <c r="L86" s="35"/>
      <c r="M86" s="35"/>
    </row>
    <row r="87" spans="1:19" x14ac:dyDescent="0.3">
      <c r="B87" s="57" t="s">
        <v>144</v>
      </c>
      <c r="C87" s="35"/>
      <c r="D87" s="35"/>
      <c r="E87" s="35"/>
      <c r="F87" s="35"/>
      <c r="G87" s="35"/>
      <c r="H87" s="35"/>
      <c r="I87" s="35"/>
      <c r="J87" s="35"/>
      <c r="K87" s="35"/>
      <c r="L87" s="35"/>
      <c r="M87" s="35"/>
    </row>
    <row r="88" spans="1:19" x14ac:dyDescent="0.3">
      <c r="B88" s="57" t="s">
        <v>145</v>
      </c>
      <c r="C88" s="35"/>
      <c r="D88" s="35"/>
      <c r="E88" s="35"/>
      <c r="F88" s="35"/>
      <c r="G88" s="35"/>
      <c r="H88" s="35"/>
      <c r="I88" s="35"/>
      <c r="J88" s="35"/>
      <c r="K88" s="35"/>
      <c r="L88" s="35"/>
      <c r="M88" s="35"/>
    </row>
    <row r="89" spans="1:19" x14ac:dyDescent="0.3">
      <c r="B89" s="35"/>
      <c r="C89" s="35"/>
      <c r="D89" s="35"/>
      <c r="E89" s="35"/>
      <c r="F89" s="35"/>
      <c r="G89" s="35"/>
      <c r="H89" s="35"/>
      <c r="I89" s="35"/>
      <c r="J89" s="35"/>
      <c r="K89" s="35"/>
      <c r="L89" s="35"/>
      <c r="M89" s="35"/>
    </row>
    <row r="90" spans="1:19" x14ac:dyDescent="0.3">
      <c r="B90" s="32" t="s">
        <v>80</v>
      </c>
    </row>
    <row r="91" spans="1:19" x14ac:dyDescent="0.3">
      <c r="B91" s="15" t="s">
        <v>79</v>
      </c>
    </row>
    <row r="93" spans="1:19" x14ac:dyDescent="0.3">
      <c r="B93" s="38" t="s">
        <v>75</v>
      </c>
      <c r="C93" s="38"/>
      <c r="D93" s="38"/>
      <c r="E93" s="38"/>
      <c r="F93" s="38"/>
      <c r="G93" s="38"/>
      <c r="H93" s="38"/>
      <c r="I93" s="38"/>
      <c r="J93" s="38"/>
      <c r="K93" s="38"/>
      <c r="L93" s="38"/>
    </row>
    <row r="94" spans="1:19" x14ac:dyDescent="0.3">
      <c r="B94" s="35" t="s">
        <v>73</v>
      </c>
    </row>
    <row r="95" spans="1:19" x14ac:dyDescent="0.3">
      <c r="B95" s="35"/>
    </row>
    <row r="96" spans="1:19" x14ac:dyDescent="0.3">
      <c r="B96" s="33" t="s">
        <v>59</v>
      </c>
      <c r="N96" s="39"/>
      <c r="O96" s="39"/>
      <c r="P96" s="39"/>
      <c r="Q96" s="39"/>
      <c r="R96" s="39"/>
      <c r="S96" s="39"/>
    </row>
    <row r="97" spans="2:19" x14ac:dyDescent="0.3">
      <c r="B97" s="33"/>
      <c r="C97" s="34" t="s">
        <v>82</v>
      </c>
      <c r="D97" s="34"/>
      <c r="E97" s="34"/>
      <c r="F97" s="34"/>
      <c r="G97" s="34"/>
      <c r="H97" s="34"/>
      <c r="I97" s="34"/>
      <c r="J97" s="34"/>
      <c r="K97" s="34"/>
      <c r="N97" s="39"/>
      <c r="O97" s="39"/>
      <c r="P97" s="39"/>
      <c r="Q97" s="39"/>
      <c r="R97" s="39"/>
      <c r="S97" s="39"/>
    </row>
    <row r="98" spans="2:19" x14ac:dyDescent="0.3">
      <c r="B98" s="33"/>
      <c r="D98" s="34" t="s">
        <v>81</v>
      </c>
      <c r="E98" s="34"/>
      <c r="F98" s="34" t="s">
        <v>83</v>
      </c>
      <c r="G98" s="34"/>
      <c r="H98" s="34"/>
      <c r="I98" s="34"/>
      <c r="J98" s="34"/>
      <c r="K98" s="34"/>
      <c r="N98" s="39"/>
      <c r="O98" s="39"/>
      <c r="P98" s="39"/>
      <c r="Q98" s="39"/>
      <c r="R98" s="39"/>
      <c r="S98" s="39"/>
    </row>
    <row r="99" spans="2:19" x14ac:dyDescent="0.3">
      <c r="B99" s="33"/>
      <c r="E99" s="34"/>
      <c r="F99" s="34" t="s">
        <v>84</v>
      </c>
      <c r="G99" s="34"/>
      <c r="H99" s="34"/>
      <c r="I99" s="34"/>
      <c r="N99" s="39"/>
      <c r="O99" s="39"/>
      <c r="P99" s="39"/>
      <c r="Q99" s="39"/>
      <c r="R99" s="39"/>
      <c r="S99" s="39"/>
    </row>
    <row r="100" spans="2:19" x14ac:dyDescent="0.3">
      <c r="B100" s="33"/>
      <c r="N100" s="39"/>
      <c r="O100" s="39"/>
      <c r="P100" s="39"/>
      <c r="Q100" s="39"/>
      <c r="R100" s="39"/>
      <c r="S100" s="39"/>
    </row>
    <row r="101" spans="2:19" x14ac:dyDescent="0.3">
      <c r="B101" s="33" t="s">
        <v>60</v>
      </c>
      <c r="J101" s="39"/>
      <c r="K101" s="39"/>
      <c r="L101" s="39"/>
      <c r="M101" s="39"/>
      <c r="N101" s="39"/>
      <c r="O101" s="39"/>
      <c r="P101" s="39"/>
      <c r="Q101" s="39"/>
      <c r="R101" s="39"/>
      <c r="S101" s="39"/>
    </row>
    <row r="102" spans="2:19" x14ac:dyDescent="0.3">
      <c r="B102" s="33"/>
      <c r="D102" s="34" t="s">
        <v>70</v>
      </c>
      <c r="E102" s="34"/>
      <c r="F102" s="34"/>
      <c r="G102" s="34"/>
      <c r="H102" s="34"/>
      <c r="I102" s="34"/>
      <c r="J102" s="34"/>
      <c r="K102" s="39"/>
      <c r="L102" s="39"/>
      <c r="M102" s="39"/>
      <c r="N102" s="39"/>
      <c r="O102" s="39"/>
      <c r="P102" s="39"/>
      <c r="Q102" s="39"/>
      <c r="R102" s="39"/>
      <c r="S102" s="39"/>
    </row>
    <row r="103" spans="2:19" x14ac:dyDescent="0.3">
      <c r="B103" s="33"/>
      <c r="E103" s="34" t="s">
        <v>69</v>
      </c>
      <c r="F103" s="34"/>
      <c r="G103" s="34"/>
      <c r="H103" s="34"/>
      <c r="I103" s="34"/>
      <c r="J103" s="34"/>
      <c r="K103" s="39"/>
      <c r="L103" s="39"/>
      <c r="M103" s="39"/>
      <c r="N103" s="39"/>
      <c r="O103" s="39"/>
      <c r="P103" s="39"/>
      <c r="Q103" s="39"/>
      <c r="R103" s="39"/>
      <c r="S103" s="39"/>
    </row>
    <row r="104" spans="2:19" x14ac:dyDescent="0.3">
      <c r="B104" s="33"/>
      <c r="E104" s="34" t="s">
        <v>77</v>
      </c>
      <c r="F104" s="34"/>
      <c r="G104" s="34"/>
      <c r="H104" s="34"/>
      <c r="I104" s="34"/>
      <c r="J104" s="34"/>
      <c r="K104" s="39"/>
      <c r="L104" s="39"/>
      <c r="M104" s="39"/>
      <c r="N104" s="39"/>
      <c r="O104" s="39"/>
      <c r="P104" s="39"/>
      <c r="Q104" s="39"/>
      <c r="R104" s="39"/>
      <c r="S104" s="39"/>
    </row>
    <row r="105" spans="2:19" x14ac:dyDescent="0.3">
      <c r="B105" s="33"/>
      <c r="H105" s="39"/>
      <c r="I105" s="39"/>
      <c r="J105" s="39"/>
      <c r="K105" s="39"/>
      <c r="L105" s="39"/>
      <c r="M105" s="39"/>
      <c r="N105" s="39"/>
      <c r="O105" s="39"/>
      <c r="P105" s="39"/>
      <c r="Q105" s="39"/>
      <c r="R105" s="39"/>
      <c r="S105" s="39"/>
    </row>
    <row r="106" spans="2:19" x14ac:dyDescent="0.3">
      <c r="B106" s="33" t="s">
        <v>61</v>
      </c>
    </row>
    <row r="107" spans="2:19" x14ac:dyDescent="0.3">
      <c r="B107" s="33"/>
      <c r="D107" s="34" t="s">
        <v>71</v>
      </c>
      <c r="E107" s="34"/>
      <c r="J107" s="39"/>
      <c r="K107" s="39"/>
      <c r="L107" s="39"/>
    </row>
    <row r="108" spans="2:19" x14ac:dyDescent="0.3">
      <c r="B108" s="33" t="s">
        <v>62</v>
      </c>
      <c r="F108" s="34" t="s">
        <v>129</v>
      </c>
      <c r="G108" s="34"/>
      <c r="H108" s="34"/>
    </row>
    <row r="109" spans="2:19" x14ac:dyDescent="0.3">
      <c r="B109" s="33"/>
      <c r="D109" s="39"/>
      <c r="E109" s="39"/>
      <c r="F109" s="39"/>
      <c r="G109" s="39"/>
      <c r="H109" s="39"/>
      <c r="I109" s="39"/>
      <c r="J109" s="39"/>
      <c r="K109" s="39"/>
      <c r="L109" s="39"/>
      <c r="M109" s="39"/>
    </row>
    <row r="110" spans="2:19" x14ac:dyDescent="0.3">
      <c r="B110" s="33" t="s">
        <v>63</v>
      </c>
    </row>
    <row r="111" spans="2:19" x14ac:dyDescent="0.3">
      <c r="B111" s="33"/>
      <c r="C111" s="34" t="s">
        <v>128</v>
      </c>
      <c r="D111" s="34"/>
      <c r="E111" s="34"/>
      <c r="F111" s="34"/>
      <c r="G111" s="34"/>
      <c r="H111" s="34"/>
    </row>
    <row r="112" spans="2:19" x14ac:dyDescent="0.3">
      <c r="B112" s="33"/>
      <c r="C112" s="39"/>
      <c r="D112" s="39"/>
      <c r="E112" s="39"/>
      <c r="F112" s="39"/>
      <c r="G112" s="39"/>
    </row>
    <row r="113" spans="2:10" x14ac:dyDescent="0.3">
      <c r="B113" s="33" t="s">
        <v>64</v>
      </c>
    </row>
    <row r="114" spans="2:10" x14ac:dyDescent="0.3">
      <c r="C114" s="34" t="s">
        <v>74</v>
      </c>
      <c r="D114" s="34"/>
      <c r="E114" s="34"/>
      <c r="F114" s="34"/>
      <c r="G114" s="34"/>
      <c r="H114" s="34"/>
      <c r="I114" s="34"/>
      <c r="J114" s="34"/>
    </row>
  </sheetData>
  <sheetProtection password="C692" sheet="1" objects="1" scenarios="1"/>
  <phoneticPr fontId="6" type="noConversion"/>
  <hyperlinks>
    <hyperlink ref="H66" r:id="rId1"/>
    <hyperlink ref="B91" r:id="rId2"/>
  </hyperlinks>
  <pageMargins left="0.25" right="0.25" top="0.75" bottom="0.75" header="0.3" footer="0.3"/>
  <pageSetup scale="59" fitToHeight="2" orientation="landscape" r:id="rId3"/>
  <rowBreaks count="1" manualBreakCount="1">
    <brk id="52" max="16383"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4"/>
  <sheetViews>
    <sheetView topLeftCell="A13" workbookViewId="0">
      <selection activeCell="J23" sqref="J23"/>
    </sheetView>
  </sheetViews>
  <sheetFormatPr defaultRowHeight="14.4" x14ac:dyDescent="0.3"/>
  <cols>
    <col min="4" max="4" width="14.109375" customWidth="1"/>
    <col min="6" max="6" width="17" customWidth="1"/>
    <col min="7" max="7" width="12.21875" customWidth="1"/>
    <col min="12" max="12" width="12.109375" bestFit="1" customWidth="1"/>
  </cols>
  <sheetData>
    <row r="2" spans="2:17" x14ac:dyDescent="0.3">
      <c r="B2" t="s">
        <v>150</v>
      </c>
    </row>
    <row r="4" spans="2:17" x14ac:dyDescent="0.3">
      <c r="C4" s="1" t="s">
        <v>0</v>
      </c>
      <c r="D4" s="1"/>
      <c r="E4" s="1"/>
      <c r="F4" s="1"/>
      <c r="G4" s="28"/>
    </row>
    <row r="5" spans="2:17" x14ac:dyDescent="0.3">
      <c r="C5" s="8" t="s">
        <v>88</v>
      </c>
      <c r="D5" s="1"/>
      <c r="E5" s="1"/>
      <c r="F5" s="1"/>
      <c r="G5" s="23"/>
    </row>
    <row r="6" spans="2:17" x14ac:dyDescent="0.3">
      <c r="C6" s="8" t="s">
        <v>147</v>
      </c>
      <c r="D6" s="1"/>
      <c r="E6" s="1"/>
      <c r="F6" s="1"/>
      <c r="G6" s="80"/>
      <c r="H6" s="59" t="s">
        <v>89</v>
      </c>
      <c r="I6" s="59"/>
      <c r="J6" s="34"/>
      <c r="K6" s="34"/>
      <c r="L6" s="34"/>
      <c r="M6" s="34"/>
      <c r="N6" s="34"/>
      <c r="O6" s="34"/>
      <c r="P6" s="34"/>
      <c r="Q6" s="1"/>
    </row>
    <row r="7" spans="2:17" x14ac:dyDescent="0.3">
      <c r="C7" s="8" t="s">
        <v>148</v>
      </c>
      <c r="D7" s="1"/>
      <c r="E7" s="1"/>
      <c r="F7" s="1"/>
      <c r="G7" s="80"/>
      <c r="H7" s="5"/>
      <c r="I7" s="5"/>
      <c r="J7" s="34" t="s">
        <v>90</v>
      </c>
      <c r="K7" s="34"/>
      <c r="L7" s="34"/>
      <c r="M7" s="34"/>
      <c r="N7" s="34"/>
      <c r="O7" s="34"/>
      <c r="P7" s="34"/>
      <c r="Q7" s="34"/>
    </row>
    <row r="8" spans="2:17" x14ac:dyDescent="0.3">
      <c r="C8" s="1" t="s">
        <v>91</v>
      </c>
      <c r="D8" s="1"/>
      <c r="E8" s="1"/>
      <c r="F8" s="1"/>
      <c r="G8" s="23"/>
    </row>
    <row r="9" spans="2:17" x14ac:dyDescent="0.3">
      <c r="C9" s="1" t="s">
        <v>92</v>
      </c>
      <c r="D9" s="1"/>
      <c r="E9" s="1"/>
      <c r="F9" s="1"/>
      <c r="G9" s="23"/>
    </row>
    <row r="10" spans="2:17" x14ac:dyDescent="0.3">
      <c r="C10" s="1" t="s">
        <v>2</v>
      </c>
      <c r="D10" s="1"/>
      <c r="E10" s="1"/>
      <c r="F10" s="1"/>
      <c r="G10" s="24"/>
    </row>
    <row r="11" spans="2:17" ht="15" thickBot="1" x14ac:dyDescent="0.35">
      <c r="C11" s="1"/>
      <c r="D11" s="1"/>
      <c r="E11" s="1"/>
      <c r="F11" s="9" t="s">
        <v>151</v>
      </c>
      <c r="G11" s="25">
        <f>SUM(G4:G10)</f>
        <v>0</v>
      </c>
    </row>
    <row r="12" spans="2:17" ht="15" thickTop="1" x14ac:dyDescent="0.3"/>
    <row r="13" spans="2:17" x14ac:dyDescent="0.3">
      <c r="H13" s="81"/>
    </row>
    <row r="14" spans="2:17" x14ac:dyDescent="0.3">
      <c r="C14" s="64" t="s">
        <v>152</v>
      </c>
      <c r="D14" s="64"/>
      <c r="E14" s="64"/>
      <c r="F14" s="64"/>
      <c r="G14" s="64"/>
      <c r="H14" s="64"/>
    </row>
    <row r="15" spans="2:17" x14ac:dyDescent="0.3">
      <c r="C15" s="64" t="s">
        <v>153</v>
      </c>
      <c r="D15" s="64"/>
      <c r="E15" s="64"/>
      <c r="F15" s="64"/>
      <c r="G15" s="64"/>
      <c r="H15" s="64"/>
    </row>
    <row r="17" spans="1:19" ht="15" thickBot="1" x14ac:dyDescent="0.35">
      <c r="F17" s="60" t="s">
        <v>154</v>
      </c>
      <c r="G17" s="69">
        <f>+'Amount Calculators'!F77</f>
        <v>74953.846153846156</v>
      </c>
      <c r="H17" t="s">
        <v>177</v>
      </c>
    </row>
    <row r="18" spans="1:19" ht="15" thickTop="1" x14ac:dyDescent="0.3">
      <c r="G18" s="65"/>
    </row>
    <row r="19" spans="1:19" x14ac:dyDescent="0.3">
      <c r="E19" s="61">
        <v>0.22</v>
      </c>
      <c r="F19" t="s">
        <v>155</v>
      </c>
      <c r="G19" s="65">
        <f>+G17*E19</f>
        <v>16489.846153846156</v>
      </c>
    </row>
    <row r="20" spans="1:19" x14ac:dyDescent="0.3">
      <c r="E20" s="61">
        <v>0.05</v>
      </c>
      <c r="F20" t="s">
        <v>156</v>
      </c>
      <c r="G20" s="65">
        <f>+G17*E20</f>
        <v>3747.6923076923081</v>
      </c>
    </row>
    <row r="21" spans="1:19" ht="15" thickBot="1" x14ac:dyDescent="0.35">
      <c r="F21" t="s">
        <v>157</v>
      </c>
      <c r="G21" s="66">
        <f>SUM(G19:G20)</f>
        <v>20237.538461538465</v>
      </c>
    </row>
    <row r="22" spans="1:19" x14ac:dyDescent="0.3">
      <c r="J22" s="63"/>
      <c r="K22" s="63"/>
      <c r="L22" s="63"/>
      <c r="M22" s="63"/>
    </row>
    <row r="23" spans="1:19" ht="15" thickBot="1" x14ac:dyDescent="0.35">
      <c r="F23" s="60" t="s">
        <v>174</v>
      </c>
      <c r="G23" s="69">
        <f>+G17-G21</f>
        <v>54716.307692307688</v>
      </c>
      <c r="H23" t="s">
        <v>168</v>
      </c>
      <c r="J23" s="63"/>
      <c r="K23" s="63"/>
      <c r="L23" s="63"/>
      <c r="M23" s="63"/>
    </row>
    <row r="24" spans="1:19" ht="15" thickTop="1" x14ac:dyDescent="0.3">
      <c r="F24" s="60"/>
      <c r="G24" s="82"/>
      <c r="J24" s="63"/>
      <c r="K24" s="63"/>
      <c r="L24" s="63"/>
      <c r="M24" s="63"/>
    </row>
    <row r="25" spans="1:19" x14ac:dyDescent="0.3">
      <c r="F25" s="60"/>
      <c r="G25" s="82"/>
      <c r="J25" s="63"/>
      <c r="K25" s="63"/>
      <c r="L25" s="63"/>
      <c r="M25" s="63"/>
    </row>
    <row r="26" spans="1:19" x14ac:dyDescent="0.3">
      <c r="B26" s="83"/>
      <c r="C26" s="87" t="s">
        <v>191</v>
      </c>
      <c r="D26" s="83"/>
      <c r="E26" s="83"/>
      <c r="F26" s="88"/>
      <c r="G26" s="89"/>
      <c r="J26" s="63"/>
      <c r="K26" s="63"/>
      <c r="L26" s="63"/>
      <c r="M26" s="63"/>
    </row>
    <row r="27" spans="1:19" x14ac:dyDescent="0.3">
      <c r="F27" s="60"/>
      <c r="G27" s="82"/>
      <c r="J27" s="63"/>
      <c r="K27" s="63"/>
      <c r="L27" s="63"/>
      <c r="M27" s="63"/>
    </row>
    <row r="28" spans="1:19" x14ac:dyDescent="0.3">
      <c r="C28" t="s">
        <v>189</v>
      </c>
      <c r="H28" s="81" t="s">
        <v>190</v>
      </c>
    </row>
    <row r="29" spans="1:19" x14ac:dyDescent="0.3">
      <c r="F29" s="60"/>
      <c r="G29" s="82"/>
      <c r="J29" s="63"/>
      <c r="K29" s="63"/>
      <c r="L29" s="63"/>
      <c r="M29" s="63"/>
    </row>
    <row r="30" spans="1:19" ht="15.6" x14ac:dyDescent="0.3">
      <c r="A30" s="83"/>
      <c r="B30" s="84" t="s">
        <v>178</v>
      </c>
      <c r="C30" s="83"/>
      <c r="D30" s="83"/>
      <c r="E30" s="83"/>
      <c r="F30" s="83"/>
      <c r="G30" s="83"/>
      <c r="H30" s="83"/>
      <c r="I30" s="83"/>
      <c r="J30" s="83"/>
      <c r="K30" s="83"/>
      <c r="L30" s="83"/>
      <c r="M30" s="83"/>
      <c r="N30" s="83"/>
      <c r="O30" s="83"/>
      <c r="P30" s="83"/>
      <c r="Q30" s="83"/>
      <c r="R30" s="83"/>
      <c r="S30" s="83"/>
    </row>
    <row r="31" spans="1:19" ht="15.6" x14ac:dyDescent="0.3">
      <c r="A31" s="83"/>
      <c r="B31" s="85" t="s">
        <v>179</v>
      </c>
      <c r="C31" s="83"/>
      <c r="D31" s="83"/>
      <c r="E31" s="83"/>
      <c r="F31" s="83"/>
      <c r="G31" s="83"/>
      <c r="H31" s="83"/>
      <c r="I31" s="83"/>
      <c r="J31" s="83"/>
      <c r="K31" s="83"/>
      <c r="L31" s="83"/>
      <c r="M31" s="83"/>
      <c r="N31" s="83"/>
      <c r="O31" s="83"/>
      <c r="P31" s="83"/>
      <c r="Q31" s="83"/>
      <c r="R31" s="83"/>
      <c r="S31" s="83"/>
    </row>
    <row r="32" spans="1:19" ht="15.6" x14ac:dyDescent="0.3">
      <c r="A32" s="83"/>
      <c r="B32" s="85" t="s">
        <v>180</v>
      </c>
      <c r="C32" s="83"/>
      <c r="D32" s="83"/>
      <c r="E32" s="83"/>
      <c r="F32" s="83"/>
      <c r="G32" s="83"/>
      <c r="H32" s="83"/>
      <c r="I32" s="83"/>
      <c r="J32" s="83"/>
      <c r="K32" s="83"/>
      <c r="L32" s="83"/>
      <c r="M32" s="83"/>
      <c r="N32" s="83"/>
      <c r="O32" s="83"/>
      <c r="P32" s="83"/>
      <c r="Q32" s="83"/>
      <c r="R32" s="83"/>
      <c r="S32" s="83"/>
    </row>
    <row r="33" spans="2:16" x14ac:dyDescent="0.3">
      <c r="B33" s="86" t="s">
        <v>181</v>
      </c>
      <c r="C33" s="83"/>
      <c r="D33" s="83"/>
      <c r="E33" s="83"/>
      <c r="F33" s="83"/>
      <c r="G33" s="83"/>
      <c r="H33" s="83"/>
      <c r="I33" s="83"/>
      <c r="J33" s="83"/>
      <c r="K33" s="83"/>
      <c r="L33" s="83"/>
      <c r="M33" s="83"/>
      <c r="N33" s="83"/>
      <c r="O33" s="83"/>
      <c r="P33" s="83"/>
    </row>
    <row r="34" spans="2:16" x14ac:dyDescent="0.3">
      <c r="F34" s="60"/>
      <c r="G34" s="82"/>
      <c r="J34" s="63"/>
      <c r="K34" s="63"/>
      <c r="L34" s="63"/>
      <c r="M34" s="63"/>
    </row>
    <row r="35" spans="2:16" x14ac:dyDescent="0.3">
      <c r="F35" s="60"/>
      <c r="G35" s="82"/>
      <c r="J35" s="72"/>
      <c r="K35" s="72"/>
      <c r="L35" s="72"/>
      <c r="M35" s="72" t="s">
        <v>185</v>
      </c>
    </row>
    <row r="36" spans="2:16" x14ac:dyDescent="0.3">
      <c r="J36" s="73" t="s">
        <v>175</v>
      </c>
      <c r="K36" s="72" t="s">
        <v>186</v>
      </c>
      <c r="L36" s="74">
        <v>110000</v>
      </c>
      <c r="M36" s="72">
        <v>1</v>
      </c>
    </row>
    <row r="37" spans="2:16" x14ac:dyDescent="0.3">
      <c r="J37" s="72"/>
      <c r="K37" s="72" t="s">
        <v>187</v>
      </c>
      <c r="L37" s="74">
        <v>237000</v>
      </c>
      <c r="M37" s="72">
        <v>6</v>
      </c>
    </row>
    <row r="38" spans="2:16" x14ac:dyDescent="0.3">
      <c r="B38" t="s">
        <v>169</v>
      </c>
      <c r="J38" s="72"/>
      <c r="K38" s="72" t="s">
        <v>188</v>
      </c>
      <c r="L38" s="74">
        <v>38000</v>
      </c>
      <c r="M38" s="72">
        <v>5</v>
      </c>
    </row>
    <row r="39" spans="2:16" ht="15" thickBot="1" x14ac:dyDescent="0.35">
      <c r="F39" s="60" t="s">
        <v>158</v>
      </c>
      <c r="G39" s="77">
        <v>7</v>
      </c>
      <c r="H39" t="s">
        <v>170</v>
      </c>
      <c r="J39" s="72"/>
      <c r="K39" s="75" t="s">
        <v>176</v>
      </c>
      <c r="L39" s="76">
        <f>SUM(L36:L38)</f>
        <v>385000</v>
      </c>
      <c r="M39" s="72"/>
    </row>
    <row r="40" spans="2:16" x14ac:dyDescent="0.3">
      <c r="F40" s="60" t="s">
        <v>159</v>
      </c>
      <c r="G40" s="65">
        <v>5000</v>
      </c>
    </row>
    <row r="41" spans="2:16" ht="15" thickBot="1" x14ac:dyDescent="0.35">
      <c r="F41" t="s">
        <v>165</v>
      </c>
      <c r="G41" s="67">
        <f>+G39*G40</f>
        <v>35000</v>
      </c>
      <c r="H41" t="s">
        <v>183</v>
      </c>
    </row>
    <row r="42" spans="2:16" ht="15" thickTop="1" x14ac:dyDescent="0.3"/>
    <row r="43" spans="2:16" x14ac:dyDescent="0.3">
      <c r="F43" s="60" t="s">
        <v>162</v>
      </c>
      <c r="G43" s="78">
        <v>38000</v>
      </c>
      <c r="H43" t="s">
        <v>173</v>
      </c>
    </row>
    <row r="44" spans="2:16" x14ac:dyDescent="0.3">
      <c r="F44" s="60" t="s">
        <v>161</v>
      </c>
      <c r="G44" s="79">
        <v>5</v>
      </c>
    </row>
    <row r="45" spans="2:16" x14ac:dyDescent="0.3">
      <c r="F45" s="60"/>
      <c r="G45" s="63"/>
    </row>
    <row r="46" spans="2:16" ht="15" thickBot="1" x14ac:dyDescent="0.35">
      <c r="F46" s="60" t="s">
        <v>164</v>
      </c>
      <c r="G46" s="67">
        <f>+G43/G44</f>
        <v>7600</v>
      </c>
      <c r="H46" t="s">
        <v>172</v>
      </c>
    </row>
    <row r="47" spans="2:16" ht="15" thickTop="1" x14ac:dyDescent="0.3">
      <c r="F47" s="60"/>
      <c r="G47" s="68"/>
    </row>
    <row r="48" spans="2:16" x14ac:dyDescent="0.3">
      <c r="F48" s="60" t="s">
        <v>163</v>
      </c>
      <c r="G48" s="68">
        <f>+G46*0.5</f>
        <v>3800</v>
      </c>
    </row>
    <row r="49" spans="6:8" x14ac:dyDescent="0.3">
      <c r="F49" s="60" t="s">
        <v>161</v>
      </c>
      <c r="G49" s="62">
        <f>+G44</f>
        <v>5</v>
      </c>
    </row>
    <row r="50" spans="6:8" ht="15" thickBot="1" x14ac:dyDescent="0.35">
      <c r="F50" s="60" t="s">
        <v>166</v>
      </c>
      <c r="G50" s="67">
        <f>+G48*G49</f>
        <v>19000</v>
      </c>
      <c r="H50" t="s">
        <v>184</v>
      </c>
    </row>
    <row r="51" spans="6:8" ht="15" thickTop="1" x14ac:dyDescent="0.3">
      <c r="F51" s="60"/>
      <c r="G51" s="62"/>
    </row>
    <row r="52" spans="6:8" ht="15" thickBot="1" x14ac:dyDescent="0.35">
      <c r="F52" s="60" t="s">
        <v>171</v>
      </c>
      <c r="G52" s="71">
        <f>+G50+G41</f>
        <v>54000</v>
      </c>
      <c r="H52" t="s">
        <v>167</v>
      </c>
    </row>
    <row r="53" spans="6:8" ht="15" thickTop="1" x14ac:dyDescent="0.3">
      <c r="F53" s="60"/>
      <c r="G53" s="62"/>
    </row>
    <row r="54" spans="6:8" x14ac:dyDescent="0.3">
      <c r="F54" t="s">
        <v>160</v>
      </c>
    </row>
  </sheetData>
  <sheetProtection password="C692" sheet="1" objects="1" scenarios="1"/>
  <hyperlinks>
    <hyperlink ref="H28"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Amount Calculators</vt:lpstr>
      <vt:lpstr>Refundable Payroll Tax Credit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dc:creator>
  <cp:lastModifiedBy>Conference Room</cp:lastModifiedBy>
  <cp:lastPrinted>2020-04-03T11:55:14Z</cp:lastPrinted>
  <dcterms:created xsi:type="dcterms:W3CDTF">2020-03-30T18:33:17Z</dcterms:created>
  <dcterms:modified xsi:type="dcterms:W3CDTF">2020-04-06T14:31:01Z</dcterms:modified>
</cp:coreProperties>
</file>